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115" windowHeight="7560" activeTab="0"/>
  </bookViews>
  <sheets>
    <sheet name="EXPORTACIONES" sheetId="1" r:id="rId1"/>
    <sheet name="IMPORTACIONES" sheetId="2" r:id="rId2"/>
  </sheets>
  <definedNames>
    <definedName name="_xlnm.Print_Area" localSheetId="0">'EXPORTACIONES'!$B$1:$L$33</definedName>
    <definedName name="_xlnm.Print_Area" localSheetId="1">'IMPORTACIONES'!$B$1:$L$36</definedName>
  </definedNames>
  <calcPr fullCalcOnLoad="1"/>
</workbook>
</file>

<file path=xl/sharedStrings.xml><?xml version="1.0" encoding="utf-8"?>
<sst xmlns="http://schemas.openxmlformats.org/spreadsheetml/2006/main" count="118" uniqueCount="57">
  <si>
    <t>MBLS</t>
  </si>
  <si>
    <t>EXPORTACIONES FOB</t>
  </si>
  <si>
    <t xml:space="preserve">EMPRESA </t>
  </si>
  <si>
    <t>PRODUCTO (MBLS)</t>
  </si>
  <si>
    <t>RELAPASA</t>
  </si>
  <si>
    <t>PETROPERU</t>
  </si>
  <si>
    <t>PLUSPETROL</t>
  </si>
  <si>
    <t>MOBIL</t>
  </si>
  <si>
    <t>OTROS</t>
  </si>
  <si>
    <t>TOTAL</t>
  </si>
  <si>
    <t>US$ / BL</t>
  </si>
  <si>
    <t>MUS $</t>
  </si>
  <si>
    <t xml:space="preserve"> Crudo</t>
  </si>
  <si>
    <t xml:space="preserve"> GLP</t>
  </si>
  <si>
    <t xml:space="preserve"> Butano</t>
  </si>
  <si>
    <t xml:space="preserve"> Propano</t>
  </si>
  <si>
    <t xml:space="preserve"> Gasolina Natural</t>
  </si>
  <si>
    <t xml:space="preserve"> Nafta</t>
  </si>
  <si>
    <t xml:space="preserve"> Turbo Jet A-1 / Keroturbo</t>
  </si>
  <si>
    <t xml:space="preserve"> MDBS</t>
  </si>
  <si>
    <t xml:space="preserve"> Diesel 2</t>
  </si>
  <si>
    <t xml:space="preserve"> MGO / Bunkers</t>
  </si>
  <si>
    <t xml:space="preserve"> Residual 6 </t>
  </si>
  <si>
    <t xml:space="preserve"> Otros</t>
  </si>
  <si>
    <t>SUBTOTAL</t>
  </si>
  <si>
    <t xml:space="preserve"> </t>
  </si>
  <si>
    <t>VISTONY</t>
  </si>
  <si>
    <t>TEXACO / ISOPETROL</t>
  </si>
  <si>
    <t>NEXO</t>
  </si>
  <si>
    <t xml:space="preserve"> Bases Lubricantes</t>
  </si>
  <si>
    <t xml:space="preserve"> Aceites Lubricantes</t>
  </si>
  <si>
    <t xml:space="preserve"> Grasas Lubricantes</t>
  </si>
  <si>
    <t>TOTAL EXPORTACIONES FOB</t>
  </si>
  <si>
    <t>IMPORTACIONES CIF</t>
  </si>
  <si>
    <t>PUREBIOFUELS</t>
  </si>
  <si>
    <t xml:space="preserve"> Crudo </t>
  </si>
  <si>
    <t xml:space="preserve"> HOGBS</t>
  </si>
  <si>
    <t xml:space="preserve"> Gasolina Motor</t>
  </si>
  <si>
    <t xml:space="preserve"> Gasolina de Aviación </t>
  </si>
  <si>
    <t xml:space="preserve"> Turbo Jet A1 / Keroturbo</t>
  </si>
  <si>
    <t xml:space="preserve"> Diesel 2 50 PPM</t>
  </si>
  <si>
    <t xml:space="preserve"> Diesel B5-50 PPM</t>
  </si>
  <si>
    <t xml:space="preserve"> Solventes</t>
  </si>
  <si>
    <t xml:space="preserve"> Etileno</t>
  </si>
  <si>
    <t xml:space="preserve"> Residuales</t>
  </si>
  <si>
    <t>TOTAL IMPORTACIONES CIF</t>
  </si>
  <si>
    <t>BALANZA COMERCIAL</t>
  </si>
  <si>
    <t>SOLGAS</t>
  </si>
  <si>
    <t>PERU LNG</t>
  </si>
  <si>
    <t>GNL</t>
  </si>
  <si>
    <t xml:space="preserve"> Diesel B-5 / VGO</t>
  </si>
  <si>
    <t>Residual 500</t>
  </si>
  <si>
    <t>Fuel Oil</t>
  </si>
  <si>
    <t xml:space="preserve"> Nafta Craqueada / Gasolinas</t>
  </si>
  <si>
    <t>BALANZA COMERCIAL
EXPORTACIONES
NOVIEMBRE 2018</t>
  </si>
  <si>
    <t>NOVIEMBRE 2018</t>
  </si>
  <si>
    <t>BALANZA COMERCIAL 
IMPORTACIONES
NOVIEMBRE 2018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</si>
</sst>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 * #,##0.00_ ;_ * \-#,##0.00_ ;_ * &quot;-&quot;_ ;_ @_ "/>
    <numFmt numFmtId="180" formatCode="_-* #,##0.00\ _P_t_s_-;\-* #,##0.00\ _P_t_s_-;_-* &quot;-&quot;\ _P_t_s_-;_-@_-"/>
    <numFmt numFmtId="181" formatCode="_-* #,##0.0000\ _P_t_s_-;\-* #,##0.0000\ _P_t_s_-;_-* &quot;-&quot;\ _P_t_s_-;_-@_-"/>
    <numFmt numFmtId="182" formatCode="_([$€-2]\ * #,##0.00_);_([$€-2]\ * \(#,##0.00\);_([$€-2]\ * &quot;-&quot;??_)"/>
    <numFmt numFmtId="183" formatCode="_(* #,##0.00_);_(* \(#,##0.00\);_(* &quot;-&quot;??_);_(@_)"/>
    <numFmt numFmtId="184" formatCode="_-* #,##0.00\ _P_t_s_-;\-* #,##0.00\ _P_t_s_-;_-* &quot;-&quot;??\ _P_t_s_-;_-@_-"/>
    <numFmt numFmtId="185" formatCode="_ * #,##0.000_ ;_ * \-#,##0.000_ ;_ * &quot;-&quot;??_ ;_ @_ "/>
    <numFmt numFmtId="186" formatCode="_ * #,##0.0000_ ;_ * \-#,##0.00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2"/>
      <name val="Arial Unicode MS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name val="Arial Unicode MS"/>
      <family val="2"/>
    </font>
    <font>
      <sz val="10"/>
      <name val="Arial Narrow"/>
      <family val="2"/>
    </font>
    <font>
      <b/>
      <sz val="14"/>
      <name val="Arial Unicode MS"/>
      <family val="2"/>
    </font>
    <font>
      <b/>
      <i/>
      <sz val="12"/>
      <color indexed="62"/>
      <name val="Arial Unicode MS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" borderId="0" applyNumberFormat="0" applyBorder="0" applyAlignment="0" applyProtection="0"/>
    <xf numFmtId="0" fontId="28" fillId="38" borderId="0" applyNumberFormat="0" applyBorder="0" applyAlignment="0" applyProtection="0"/>
    <xf numFmtId="0" fontId="8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9" fillId="42" borderId="5" applyNumberFormat="0" applyAlignment="0" applyProtection="0"/>
    <xf numFmtId="0" fontId="2" fillId="0" borderId="0">
      <alignment/>
      <protection/>
    </xf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4" fillId="49" borderId="2" applyNumberFormat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15" fillId="7" borderId="1" applyNumberFormat="0" applyAlignment="0" applyProtection="0"/>
    <xf numFmtId="0" fontId="16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3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51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2" fillId="53" borderId="12" applyNumberFormat="0" applyFont="0" applyAlignment="0" applyProtection="0"/>
    <xf numFmtId="0" fontId="18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40" borderId="1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33" fillId="0" borderId="16" applyNumberFormat="0" applyFill="0" applyAlignment="0" applyProtection="0"/>
    <xf numFmtId="0" fontId="42" fillId="0" borderId="17" applyNumberFormat="0" applyFill="0" applyAlignment="0" applyProtection="0"/>
    <xf numFmtId="0" fontId="2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171" fontId="21" fillId="54" borderId="0" xfId="102" applyNumberFormat="1" applyFont="1" applyFill="1" applyAlignment="1">
      <alignment horizontal="left" vertical="center" wrapText="1"/>
      <protection/>
    </xf>
    <xf numFmtId="171" fontId="21" fillId="54" borderId="0" xfId="102" applyNumberFormat="1" applyFont="1" applyFill="1" applyAlignment="1">
      <alignment horizontal="center" vertical="center" wrapText="1"/>
      <protection/>
    </xf>
    <xf numFmtId="171" fontId="22" fillId="0" borderId="0" xfId="102" applyNumberFormat="1" applyFont="1" applyAlignment="1">
      <alignment vertical="center"/>
      <protection/>
    </xf>
    <xf numFmtId="171" fontId="21" fillId="54" borderId="0" xfId="102" applyNumberFormat="1" applyFont="1" applyFill="1" applyBorder="1" applyAlignment="1">
      <alignment horizontal="center" vertical="center" wrapText="1"/>
      <protection/>
    </xf>
    <xf numFmtId="171" fontId="22" fillId="0" borderId="0" xfId="102" applyNumberFormat="1" applyFont="1" applyFill="1" applyAlignment="1">
      <alignment vertical="center"/>
      <protection/>
    </xf>
    <xf numFmtId="171" fontId="22" fillId="0" borderId="0" xfId="102" applyNumberFormat="1" applyFont="1" applyFill="1" applyBorder="1" applyAlignment="1">
      <alignment vertical="center"/>
      <protection/>
    </xf>
    <xf numFmtId="171" fontId="4" fillId="54" borderId="0" xfId="102" applyNumberFormat="1" applyFont="1" applyFill="1" applyBorder="1" applyAlignment="1">
      <alignment horizontal="center" vertical="center" wrapText="1"/>
      <protection/>
    </xf>
    <xf numFmtId="171" fontId="4" fillId="54" borderId="0" xfId="94" applyNumberFormat="1" applyFont="1" applyFill="1" applyBorder="1" applyAlignment="1">
      <alignment horizontal="center" vertical="center" wrapText="1"/>
    </xf>
    <xf numFmtId="171" fontId="4" fillId="54" borderId="0" xfId="89" applyNumberFormat="1" applyFont="1" applyFill="1" applyBorder="1" applyAlignment="1">
      <alignment horizontal="center" vertical="center" wrapText="1"/>
    </xf>
    <xf numFmtId="171" fontId="21" fillId="54" borderId="0" xfId="89" applyNumberFormat="1" applyFont="1" applyFill="1" applyBorder="1" applyAlignment="1">
      <alignment horizontal="center" vertical="center" wrapText="1"/>
    </xf>
    <xf numFmtId="171" fontId="22" fillId="0" borderId="0" xfId="102" applyNumberFormat="1" applyFont="1" applyAlignment="1">
      <alignment/>
      <protection/>
    </xf>
    <xf numFmtId="171" fontId="22" fillId="0" borderId="0" xfId="102" applyNumberFormat="1" applyFont="1" applyBorder="1" applyAlignment="1">
      <alignment vertical="center"/>
      <protection/>
    </xf>
    <xf numFmtId="171" fontId="21" fillId="0" borderId="18" xfId="94" applyNumberFormat="1" applyFont="1" applyFill="1" applyBorder="1" applyAlignment="1">
      <alignment horizontal="center" vertical="center" wrapText="1"/>
    </xf>
    <xf numFmtId="171" fontId="21" fillId="0" borderId="0" xfId="102" applyNumberFormat="1" applyFont="1" applyFill="1" applyBorder="1" applyAlignment="1">
      <alignment horizontal="center" vertical="center" wrapText="1"/>
      <protection/>
    </xf>
    <xf numFmtId="171" fontId="5" fillId="54" borderId="0" xfId="102" applyNumberFormat="1" applyFont="1" applyFill="1" applyAlignment="1">
      <alignment vertical="center"/>
      <protection/>
    </xf>
    <xf numFmtId="171" fontId="5" fillId="54" borderId="0" xfId="102" applyNumberFormat="1" applyFont="1" applyFill="1" applyAlignment="1">
      <alignment horizontal="left" vertical="center"/>
      <protection/>
    </xf>
    <xf numFmtId="171" fontId="5" fillId="54" borderId="0" xfId="102" applyNumberFormat="1" applyFont="1" applyFill="1" applyAlignment="1">
      <alignment horizontal="center" vertical="center"/>
      <protection/>
    </xf>
    <xf numFmtId="171" fontId="21" fillId="0" borderId="0" xfId="89" applyNumberFormat="1" applyFont="1" applyFill="1" applyBorder="1" applyAlignment="1">
      <alignment horizontal="center" vertical="center" wrapText="1"/>
    </xf>
    <xf numFmtId="171" fontId="4" fillId="0" borderId="0" xfId="89" applyNumberFormat="1" applyFont="1" applyFill="1" applyBorder="1" applyAlignment="1">
      <alignment horizontal="center" vertical="center" wrapText="1"/>
    </xf>
    <xf numFmtId="171" fontId="4" fillId="0" borderId="0" xfId="101" applyNumberFormat="1" applyFont="1" applyFill="1" applyBorder="1" applyAlignment="1">
      <alignment horizontal="center" vertical="center" wrapText="1"/>
      <protection/>
    </xf>
    <xf numFmtId="171" fontId="21" fillId="0" borderId="0" xfId="94" applyNumberFormat="1" applyFont="1" applyFill="1" applyBorder="1" applyAlignment="1">
      <alignment horizontal="center" vertical="center" wrapText="1"/>
    </xf>
    <xf numFmtId="49" fontId="4" fillId="0" borderId="0" xfId="101" applyNumberFormat="1" applyFont="1" applyFill="1" applyBorder="1" applyAlignment="1">
      <alignment horizontal="center" vertical="center" wrapText="1"/>
      <protection/>
    </xf>
    <xf numFmtId="171" fontId="4" fillId="0" borderId="0" xfId="102" applyNumberFormat="1" applyFont="1" applyFill="1" applyBorder="1" applyAlignment="1">
      <alignment horizontal="center" vertical="center" wrapText="1"/>
      <protection/>
    </xf>
    <xf numFmtId="171" fontId="4" fillId="0" borderId="0" xfId="101" applyNumberFormat="1" applyFont="1" applyFill="1" applyBorder="1" applyAlignment="1">
      <alignment horizontal="center" wrapText="1"/>
      <protection/>
    </xf>
    <xf numFmtId="171" fontId="22" fillId="0" borderId="0" xfId="102" applyNumberFormat="1" applyFont="1" applyFill="1" applyAlignment="1">
      <alignment/>
      <protection/>
    </xf>
    <xf numFmtId="49" fontId="4" fillId="0" borderId="0" xfId="102" applyNumberFormat="1" applyFont="1" applyFill="1" applyBorder="1" applyAlignment="1">
      <alignment horizontal="center" vertical="center" wrapText="1"/>
      <protection/>
    </xf>
    <xf numFmtId="171" fontId="4" fillId="0" borderId="0" xfId="93" applyNumberFormat="1" applyFont="1" applyFill="1" applyBorder="1" applyAlignment="1">
      <alignment horizontal="center" vertical="center" wrapText="1"/>
    </xf>
    <xf numFmtId="171" fontId="21" fillId="0" borderId="0" xfId="102" applyNumberFormat="1" applyFont="1" applyFill="1" applyAlignment="1">
      <alignment horizontal="center" vertical="center" wrapText="1"/>
      <protection/>
    </xf>
    <xf numFmtId="171" fontId="23" fillId="0" borderId="0" xfId="99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71" fontId="5" fillId="0" borderId="0" xfId="102" applyNumberFormat="1" applyFont="1" applyFill="1" applyAlignment="1">
      <alignment vertical="center"/>
      <protection/>
    </xf>
    <xf numFmtId="171" fontId="23" fillId="54" borderId="0" xfId="99" applyNumberFormat="1" applyFont="1" applyFill="1" applyBorder="1" applyAlignment="1">
      <alignment horizontal="center" vertical="center" wrapText="1"/>
      <protection/>
    </xf>
    <xf numFmtId="171" fontId="23" fillId="54" borderId="0" xfId="99" applyNumberFormat="1" applyFont="1" applyFill="1" applyBorder="1" applyAlignment="1">
      <alignment horizontal="center" vertical="center"/>
      <protection/>
    </xf>
    <xf numFmtId="171" fontId="21" fillId="54" borderId="18" xfId="94" applyNumberFormat="1" applyFont="1" applyFill="1" applyBorder="1" applyAlignment="1">
      <alignment horizontal="center" vertical="center" wrapText="1"/>
    </xf>
    <xf numFmtId="171" fontId="21" fillId="0" borderId="18" xfId="89" applyNumberFormat="1" applyFont="1" applyFill="1" applyBorder="1" applyAlignment="1">
      <alignment horizontal="center" vertical="center" wrapText="1"/>
    </xf>
    <xf numFmtId="171" fontId="21" fillId="54" borderId="18" xfId="89" applyNumberFormat="1" applyFont="1" applyFill="1" applyBorder="1" applyAlignment="1">
      <alignment horizontal="center" vertical="center" wrapText="1"/>
    </xf>
    <xf numFmtId="171" fontId="4" fillId="54" borderId="18" xfId="89" applyNumberFormat="1" applyFont="1" applyFill="1" applyBorder="1" applyAlignment="1">
      <alignment horizontal="center" vertical="center" wrapText="1"/>
    </xf>
    <xf numFmtId="171" fontId="22" fillId="0" borderId="0" xfId="102" applyNumberFormat="1" applyFont="1" applyFill="1" applyBorder="1" applyAlignment="1">
      <alignment horizontal="center" vertical="center"/>
      <protection/>
    </xf>
    <xf numFmtId="171" fontId="23" fillId="54" borderId="0" xfId="99" applyNumberFormat="1" applyFont="1" applyFill="1" applyBorder="1" applyAlignment="1">
      <alignment horizontal="center" vertical="center" wrapText="1"/>
      <protection/>
    </xf>
    <xf numFmtId="171" fontId="22" fillId="0" borderId="0" xfId="102" applyNumberFormat="1" applyFont="1" applyAlignment="1">
      <alignment horizontal="center" vertical="center"/>
      <protection/>
    </xf>
    <xf numFmtId="171" fontId="4" fillId="13" borderId="18" xfId="101" applyNumberFormat="1" applyFont="1" applyFill="1" applyBorder="1" applyAlignment="1">
      <alignment horizontal="center" vertical="center" wrapText="1"/>
      <protection/>
    </xf>
    <xf numFmtId="49" fontId="4" fillId="13" borderId="18" xfId="101" applyNumberFormat="1" applyFont="1" applyFill="1" applyBorder="1" applyAlignment="1">
      <alignment horizontal="center" vertical="center" wrapText="1"/>
      <protection/>
    </xf>
    <xf numFmtId="171" fontId="4" fillId="13" borderId="18" xfId="101" applyNumberFormat="1" applyFont="1" applyFill="1" applyBorder="1" applyAlignment="1">
      <alignment horizontal="center" wrapText="1"/>
      <protection/>
    </xf>
    <xf numFmtId="171" fontId="4" fillId="13" borderId="18" xfId="101" applyNumberFormat="1" applyFont="1" applyFill="1" applyBorder="1" applyAlignment="1">
      <alignment horizontal="center" wrapText="1"/>
      <protection/>
    </xf>
    <xf numFmtId="171" fontId="4" fillId="0" borderId="18" xfId="102" applyNumberFormat="1" applyFont="1" applyFill="1" applyBorder="1" applyAlignment="1">
      <alignment horizontal="center" vertical="center" wrapText="1"/>
      <protection/>
    </xf>
    <xf numFmtId="171" fontId="4" fillId="0" borderId="18" xfId="94" applyNumberFormat="1" applyFont="1" applyFill="1" applyBorder="1" applyAlignment="1">
      <alignment horizontal="center" vertical="center" wrapText="1"/>
    </xf>
    <xf numFmtId="171" fontId="24" fillId="0" borderId="18" xfId="101" applyNumberFormat="1" applyFont="1" applyFill="1" applyBorder="1" applyAlignment="1">
      <alignment horizontal="center" vertical="center" wrapText="1"/>
      <protection/>
    </xf>
    <xf numFmtId="171" fontId="4" fillId="0" borderId="18" xfId="93" applyNumberFormat="1" applyFont="1" applyFill="1" applyBorder="1" applyAlignment="1">
      <alignment horizontal="center" vertical="center" wrapText="1"/>
    </xf>
    <xf numFmtId="171" fontId="4" fillId="0" borderId="18" xfId="89" applyNumberFormat="1" applyFont="1" applyFill="1" applyBorder="1" applyAlignment="1">
      <alignment horizontal="center" vertical="center" wrapText="1"/>
    </xf>
    <xf numFmtId="171" fontId="4" fillId="0" borderId="18" xfId="101" applyNumberFormat="1" applyFont="1" applyFill="1" applyBorder="1" applyAlignment="1">
      <alignment horizontal="center" vertical="center" wrapText="1"/>
      <protection/>
    </xf>
    <xf numFmtId="171" fontId="4" fillId="0" borderId="18" xfId="101" applyNumberFormat="1" applyFont="1" applyFill="1" applyBorder="1" applyAlignment="1">
      <alignment horizontal="center" vertical="center" wrapText="1"/>
      <protection/>
    </xf>
    <xf numFmtId="171" fontId="4" fillId="54" borderId="18" xfId="101" applyNumberFormat="1" applyFont="1" applyFill="1" applyBorder="1" applyAlignment="1">
      <alignment horizontal="center" vertical="center" wrapText="1"/>
      <protection/>
    </xf>
    <xf numFmtId="171" fontId="4" fillId="54" borderId="18" xfId="101" applyNumberFormat="1" applyFont="1" applyFill="1" applyBorder="1" applyAlignment="1">
      <alignment horizontal="center" vertical="center" wrapText="1"/>
      <protection/>
    </xf>
    <xf numFmtId="171" fontId="4" fillId="54" borderId="18" xfId="102" applyNumberFormat="1" applyFont="1" applyFill="1" applyBorder="1" applyAlignment="1">
      <alignment horizontal="center" vertical="center" wrapText="1"/>
      <protection/>
    </xf>
    <xf numFmtId="171" fontId="24" fillId="54" borderId="18" xfId="101" applyNumberFormat="1" applyFont="1" applyFill="1" applyBorder="1" applyAlignment="1">
      <alignment horizontal="center" vertical="center" wrapText="1"/>
      <protection/>
    </xf>
    <xf numFmtId="171" fontId="4" fillId="13" borderId="18" xfId="101" applyNumberFormat="1" applyFont="1" applyFill="1" applyBorder="1" applyAlignment="1">
      <alignment horizontal="center" vertical="center" wrapText="1"/>
      <protection/>
    </xf>
    <xf numFmtId="171" fontId="4" fillId="13" borderId="18" xfId="102" applyNumberFormat="1" applyFont="1" applyFill="1" applyBorder="1" applyAlignment="1">
      <alignment horizontal="center" vertical="center" wrapText="1"/>
      <protection/>
    </xf>
    <xf numFmtId="49" fontId="4" fillId="13" borderId="18" xfId="102" applyNumberFormat="1" applyFont="1" applyFill="1" applyBorder="1" applyAlignment="1">
      <alignment horizontal="center" vertical="center" wrapText="1"/>
      <protection/>
    </xf>
    <xf numFmtId="171" fontId="4" fillId="13" borderId="18" xfId="102" applyNumberFormat="1" applyFont="1" applyFill="1" applyBorder="1" applyAlignment="1">
      <alignment horizontal="center" vertical="center" wrapText="1"/>
      <protection/>
    </xf>
    <xf numFmtId="171" fontId="4" fillId="54" borderId="18" xfId="93" applyNumberFormat="1" applyFont="1" applyFill="1" applyBorder="1" applyAlignment="1">
      <alignment horizontal="center" vertical="center" wrapText="1"/>
    </xf>
    <xf numFmtId="171" fontId="4" fillId="54" borderId="19" xfId="102" applyNumberFormat="1" applyFont="1" applyFill="1" applyBorder="1" applyAlignment="1">
      <alignment horizontal="center" vertical="center" wrapText="1"/>
      <protection/>
    </xf>
    <xf numFmtId="171" fontId="21" fillId="54" borderId="19" xfId="102" applyNumberFormat="1" applyFont="1" applyFill="1" applyBorder="1" applyAlignment="1">
      <alignment horizontal="center" vertical="center" wrapText="1"/>
      <protection/>
    </xf>
    <xf numFmtId="171" fontId="21" fillId="54" borderId="19" xfId="89" applyNumberFormat="1" applyFont="1" applyFill="1" applyBorder="1" applyAlignment="1">
      <alignment horizontal="center" vertical="center" wrapText="1"/>
    </xf>
    <xf numFmtId="171" fontId="4" fillId="54" borderId="18" xfId="94" applyNumberFormat="1" applyFont="1" applyFill="1" applyBorder="1" applyAlignment="1">
      <alignment horizontal="center" vertical="center" wrapText="1"/>
    </xf>
    <xf numFmtId="186" fontId="4" fillId="0" borderId="18" xfId="94" applyNumberFormat="1" applyFont="1" applyFill="1" applyBorder="1" applyAlignment="1">
      <alignment horizontal="center" vertical="center" wrapText="1"/>
    </xf>
  </cellXfs>
  <cellStyles count="105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o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uro 2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correcto" xfId="84"/>
    <cellStyle name="Input" xfId="85"/>
    <cellStyle name="Linked Cell" xfId="86"/>
    <cellStyle name="Comma" xfId="87"/>
    <cellStyle name="Comma [0]" xfId="88"/>
    <cellStyle name="Millares [0]_Partic. 03-99  " xfId="89"/>
    <cellStyle name="Millares 2" xfId="90"/>
    <cellStyle name="Millares 3" xfId="91"/>
    <cellStyle name="Millares 4" xfId="92"/>
    <cellStyle name="Millares_INF_ENE_04" xfId="93"/>
    <cellStyle name="Millares_Partic. 03-99  " xfId="94"/>
    <cellStyle name="Currency" xfId="95"/>
    <cellStyle name="Currency [0]" xfId="96"/>
    <cellStyle name="Neutral" xfId="97"/>
    <cellStyle name="No-definido" xfId="98"/>
    <cellStyle name="Normal 2" xfId="99"/>
    <cellStyle name="Normal 3" xfId="100"/>
    <cellStyle name="Normal_INF_ENE_04" xfId="101"/>
    <cellStyle name="Normal_Partic. 03-99  " xfId="102"/>
    <cellStyle name="Notas" xfId="103"/>
    <cellStyle name="Notas 2" xfId="104"/>
    <cellStyle name="Note" xfId="105"/>
    <cellStyle name="Output" xfId="106"/>
    <cellStyle name="Percent" xfId="107"/>
    <cellStyle name="Porcentaje 2" xfId="108"/>
    <cellStyle name="Porcentaje 3" xfId="109"/>
    <cellStyle name="Salida" xfId="110"/>
    <cellStyle name="Texto de advertencia" xfId="111"/>
    <cellStyle name="Texto explicativo" xfId="112"/>
    <cellStyle name="Title" xfId="113"/>
    <cellStyle name="Título" xfId="114"/>
    <cellStyle name="Título 2" xfId="115"/>
    <cellStyle name="Título 3" xfId="116"/>
    <cellStyle name="Total" xfId="117"/>
    <cellStyle name="Warning Text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showGridLines="0" tabSelected="1" view="pageBreakPreview" zoomScale="70" zoomScaleNormal="65" zoomScaleSheetLayoutView="70" zoomScalePageLayoutView="0" workbookViewId="0" topLeftCell="A1">
      <selection activeCell="N24" sqref="N24"/>
    </sheetView>
  </sheetViews>
  <sheetFormatPr defaultColWidth="12.57421875" defaultRowHeight="15"/>
  <cols>
    <col min="1" max="1" width="12.57421875" style="3" customWidth="1"/>
    <col min="2" max="2" width="20.57421875" style="3" customWidth="1"/>
    <col min="3" max="3" width="19.421875" style="16" customWidth="1"/>
    <col min="4" max="4" width="19.8515625" style="17" bestFit="1" customWidth="1"/>
    <col min="5" max="5" width="20.57421875" style="17" customWidth="1"/>
    <col min="6" max="6" width="21.57421875" style="17" bestFit="1" customWidth="1"/>
    <col min="7" max="7" width="19.57421875" style="17" bestFit="1" customWidth="1"/>
    <col min="8" max="8" width="17.140625" style="17" bestFit="1" customWidth="1"/>
    <col min="9" max="9" width="19.8515625" style="17" customWidth="1"/>
    <col min="10" max="10" width="21.57421875" style="15" bestFit="1" customWidth="1"/>
    <col min="11" max="11" width="19.57421875" style="15" bestFit="1" customWidth="1"/>
    <col min="12" max="12" width="21.7109375" style="15" customWidth="1"/>
    <col min="13" max="14" width="19.8515625" style="31" customWidth="1"/>
    <col min="15" max="15" width="20.00390625" style="3" customWidth="1"/>
    <col min="16" max="16" width="16.421875" style="3" customWidth="1"/>
    <col min="17" max="16384" width="12.57421875" style="3" customWidth="1"/>
  </cols>
  <sheetData>
    <row r="1" spans="3:14" ht="15">
      <c r="C1" s="1"/>
      <c r="D1" s="2"/>
      <c r="E1" s="2"/>
      <c r="F1" s="2"/>
      <c r="G1" s="2"/>
      <c r="H1" s="2"/>
      <c r="I1" s="2"/>
      <c r="J1" s="2"/>
      <c r="K1" s="2"/>
      <c r="L1" s="2"/>
      <c r="M1" s="28"/>
      <c r="N1" s="28"/>
    </row>
    <row r="2" spans="2:14" ht="60" customHeight="1">
      <c r="B2" s="39" t="s">
        <v>54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29"/>
      <c r="N2" s="29"/>
    </row>
    <row r="3" spans="3:14" ht="26.25" customHeight="1">
      <c r="C3" s="1"/>
      <c r="D3" s="4"/>
      <c r="E3" s="4"/>
      <c r="F3" s="4"/>
      <c r="G3" s="4"/>
      <c r="H3" s="4"/>
      <c r="I3" s="4"/>
      <c r="J3" s="4"/>
      <c r="K3" s="4"/>
      <c r="L3" s="4"/>
      <c r="M3" s="14"/>
      <c r="N3" s="14"/>
    </row>
    <row r="4" spans="2:15" ht="21" customHeight="1">
      <c r="B4" s="41" t="s">
        <v>1</v>
      </c>
      <c r="C4" s="41"/>
      <c r="D4" s="41" t="s">
        <v>2</v>
      </c>
      <c r="E4" s="41"/>
      <c r="F4" s="41"/>
      <c r="G4" s="41"/>
      <c r="H4" s="41"/>
      <c r="I4" s="41"/>
      <c r="J4" s="42" t="s">
        <v>55</v>
      </c>
      <c r="K4" s="42"/>
      <c r="L4" s="42"/>
      <c r="M4" s="22"/>
      <c r="N4" s="22"/>
      <c r="O4" s="5"/>
    </row>
    <row r="5" spans="2:15" ht="27" customHeight="1">
      <c r="B5" s="41" t="s">
        <v>3</v>
      </c>
      <c r="C5" s="41"/>
      <c r="D5" s="56" t="s">
        <v>4</v>
      </c>
      <c r="E5" s="56" t="s">
        <v>5</v>
      </c>
      <c r="F5" s="56" t="s">
        <v>6</v>
      </c>
      <c r="G5" s="56" t="s">
        <v>48</v>
      </c>
      <c r="H5" s="56" t="s">
        <v>8</v>
      </c>
      <c r="I5" s="56" t="s">
        <v>9</v>
      </c>
      <c r="J5" s="56" t="s">
        <v>0</v>
      </c>
      <c r="K5" s="56" t="s">
        <v>10</v>
      </c>
      <c r="L5" s="56" t="s">
        <v>11</v>
      </c>
      <c r="M5" s="20"/>
      <c r="N5" s="20"/>
      <c r="O5" s="5"/>
    </row>
    <row r="6" spans="2:15" ht="21" customHeight="1">
      <c r="B6" s="45" t="s">
        <v>12</v>
      </c>
      <c r="C6" s="45"/>
      <c r="D6" s="13"/>
      <c r="E6" s="13"/>
      <c r="F6" s="13"/>
      <c r="G6" s="13"/>
      <c r="H6" s="13"/>
      <c r="I6" s="46">
        <f>SUM(D6:H6)</f>
        <v>0</v>
      </c>
      <c r="J6" s="35">
        <f>I6</f>
        <v>0</v>
      </c>
      <c r="K6" s="35">
        <f>+IF(J6=0,0,L6/J6)</f>
        <v>0</v>
      </c>
      <c r="L6" s="35"/>
      <c r="M6" s="21"/>
      <c r="N6" s="21"/>
      <c r="O6" s="5"/>
    </row>
    <row r="7" spans="2:14" s="5" customFormat="1" ht="21" customHeight="1">
      <c r="B7" s="45" t="s">
        <v>49</v>
      </c>
      <c r="C7" s="45"/>
      <c r="D7" s="13"/>
      <c r="E7" s="13"/>
      <c r="F7" s="13"/>
      <c r="G7" s="13">
        <v>5501.91332</v>
      </c>
      <c r="H7" s="13"/>
      <c r="I7" s="46">
        <f aca="true" t="shared" si="0" ref="I7:I21">SUM(D7:H7)</f>
        <v>5501.91332</v>
      </c>
      <c r="J7" s="35">
        <f>I7</f>
        <v>5501.91332</v>
      </c>
      <c r="K7" s="35">
        <f aca="true" t="shared" si="1" ref="K7:K22">+IF(J7=0,0,L7/J7)</f>
        <v>19.043640985605347</v>
      </c>
      <c r="L7" s="35">
        <v>104776.46199999998</v>
      </c>
      <c r="M7" s="18"/>
      <c r="N7" s="18"/>
    </row>
    <row r="8" spans="2:14" s="5" customFormat="1" ht="21" customHeight="1">
      <c r="B8" s="45" t="s">
        <v>13</v>
      </c>
      <c r="C8" s="45"/>
      <c r="D8" s="13"/>
      <c r="E8" s="13"/>
      <c r="F8" s="13"/>
      <c r="G8" s="13"/>
      <c r="H8" s="13"/>
      <c r="I8" s="46">
        <f t="shared" si="0"/>
        <v>0</v>
      </c>
      <c r="J8" s="35">
        <f>I8</f>
        <v>0</v>
      </c>
      <c r="K8" s="35">
        <f t="shared" si="1"/>
        <v>0</v>
      </c>
      <c r="L8" s="35"/>
      <c r="M8" s="18"/>
      <c r="N8" s="18"/>
    </row>
    <row r="9" spans="2:14" s="5" customFormat="1" ht="21" customHeight="1">
      <c r="B9" s="45" t="s">
        <v>14</v>
      </c>
      <c r="C9" s="45"/>
      <c r="D9" s="34"/>
      <c r="E9" s="34"/>
      <c r="F9" s="34"/>
      <c r="G9" s="34"/>
      <c r="H9" s="34"/>
      <c r="I9" s="46">
        <f t="shared" si="0"/>
        <v>0</v>
      </c>
      <c r="J9" s="35">
        <f aca="true" t="shared" si="2" ref="J9:J21">I9</f>
        <v>0</v>
      </c>
      <c r="K9" s="35">
        <f t="shared" si="1"/>
        <v>0</v>
      </c>
      <c r="L9" s="35"/>
      <c r="M9" s="18"/>
      <c r="N9" s="18"/>
    </row>
    <row r="10" spans="2:14" s="5" customFormat="1" ht="21" customHeight="1">
      <c r="B10" s="45" t="s">
        <v>15</v>
      </c>
      <c r="C10" s="45"/>
      <c r="D10" s="34"/>
      <c r="E10" s="34"/>
      <c r="F10" s="34"/>
      <c r="G10" s="34"/>
      <c r="H10" s="34">
        <v>5.69245</v>
      </c>
      <c r="I10" s="46">
        <f t="shared" si="0"/>
        <v>5.69245</v>
      </c>
      <c r="J10" s="35">
        <f t="shared" si="2"/>
        <v>5.69245</v>
      </c>
      <c r="K10" s="35">
        <f t="shared" si="1"/>
        <v>62.18868852603008</v>
      </c>
      <c r="L10" s="35">
        <v>354.0059999999999</v>
      </c>
      <c r="M10" s="18"/>
      <c r="N10" s="18"/>
    </row>
    <row r="11" spans="2:14" s="5" customFormat="1" ht="21" customHeight="1">
      <c r="B11" s="45" t="s">
        <v>16</v>
      </c>
      <c r="C11" s="45"/>
      <c r="D11" s="34"/>
      <c r="E11" s="34"/>
      <c r="F11" s="34">
        <v>978.66739</v>
      </c>
      <c r="G11" s="34"/>
      <c r="H11" s="34"/>
      <c r="I11" s="46">
        <f t="shared" si="0"/>
        <v>978.66739</v>
      </c>
      <c r="J11" s="35">
        <f t="shared" si="2"/>
        <v>978.66739</v>
      </c>
      <c r="K11" s="35">
        <f t="shared" si="1"/>
        <v>57.55159676874491</v>
      </c>
      <c r="L11" s="35">
        <v>56323.87100000001</v>
      </c>
      <c r="M11" s="18"/>
      <c r="N11" s="18"/>
    </row>
    <row r="12" spans="2:14" s="5" customFormat="1" ht="21" customHeight="1">
      <c r="B12" s="45" t="s">
        <v>17</v>
      </c>
      <c r="C12" s="45"/>
      <c r="D12" s="34">
        <v>230.62914</v>
      </c>
      <c r="E12" s="34">
        <v>9.629990000000001</v>
      </c>
      <c r="F12" s="34"/>
      <c r="G12" s="34"/>
      <c r="H12" s="34"/>
      <c r="I12" s="46">
        <f t="shared" si="0"/>
        <v>240.25913</v>
      </c>
      <c r="J12" s="35">
        <f t="shared" si="2"/>
        <v>240.25913</v>
      </c>
      <c r="K12" s="35">
        <f t="shared" si="1"/>
        <v>56.289432164346884</v>
      </c>
      <c r="L12" s="35">
        <f>12583.264+940.786</f>
        <v>13524.05</v>
      </c>
      <c r="M12" s="18"/>
      <c r="N12" s="18"/>
    </row>
    <row r="13" spans="2:14" s="5" customFormat="1" ht="21" customHeight="1">
      <c r="B13" s="45" t="s">
        <v>18</v>
      </c>
      <c r="C13" s="45"/>
      <c r="D13" s="34"/>
      <c r="E13" s="34">
        <v>32.82750999999992</v>
      </c>
      <c r="F13" s="34"/>
      <c r="G13" s="34"/>
      <c r="H13" s="34">
        <v>395.1818300000008</v>
      </c>
      <c r="I13" s="46">
        <f t="shared" si="0"/>
        <v>428.0093400000007</v>
      </c>
      <c r="J13" s="35">
        <f t="shared" si="2"/>
        <v>428.0093400000007</v>
      </c>
      <c r="K13" s="35">
        <f t="shared" si="1"/>
        <v>102.55051677143285</v>
      </c>
      <c r="L13" s="35">
        <v>43892.578999999976</v>
      </c>
      <c r="M13" s="18"/>
      <c r="N13" s="18"/>
    </row>
    <row r="14" spans="2:14" s="5" customFormat="1" ht="21" customHeight="1">
      <c r="B14" s="45" t="s">
        <v>19</v>
      </c>
      <c r="C14" s="45"/>
      <c r="D14" s="34"/>
      <c r="E14" s="34"/>
      <c r="F14" s="34"/>
      <c r="G14" s="34"/>
      <c r="H14" s="34"/>
      <c r="I14" s="46">
        <f t="shared" si="0"/>
        <v>0</v>
      </c>
      <c r="J14" s="35">
        <f t="shared" si="2"/>
        <v>0</v>
      </c>
      <c r="K14" s="35">
        <f t="shared" si="1"/>
        <v>0</v>
      </c>
      <c r="L14" s="35"/>
      <c r="M14" s="18"/>
      <c r="N14" s="18"/>
    </row>
    <row r="15" spans="2:14" s="5" customFormat="1" ht="21" customHeight="1">
      <c r="B15" s="45" t="s">
        <v>50</v>
      </c>
      <c r="C15" s="45"/>
      <c r="D15" s="34"/>
      <c r="E15" s="34"/>
      <c r="F15" s="34"/>
      <c r="G15" s="34"/>
      <c r="H15" s="34">
        <v>0.35853</v>
      </c>
      <c r="I15" s="46">
        <f>SUM(D15:H15)</f>
        <v>0.35853</v>
      </c>
      <c r="J15" s="35">
        <f t="shared" si="2"/>
        <v>0.35853</v>
      </c>
      <c r="K15" s="35">
        <f t="shared" si="1"/>
        <v>120.10152567428109</v>
      </c>
      <c r="L15" s="35">
        <v>43.06</v>
      </c>
      <c r="M15" s="18"/>
      <c r="N15" s="18"/>
    </row>
    <row r="16" spans="2:14" s="5" customFormat="1" ht="21" customHeight="1">
      <c r="B16" s="45" t="s">
        <v>20</v>
      </c>
      <c r="C16" s="45"/>
      <c r="D16" s="34"/>
      <c r="E16" s="34">
        <v>86.88376999999993</v>
      </c>
      <c r="F16" s="34"/>
      <c r="G16" s="34"/>
      <c r="H16" s="34"/>
      <c r="I16" s="46">
        <f t="shared" si="0"/>
        <v>86.88376999999993</v>
      </c>
      <c r="J16" s="35">
        <f t="shared" si="2"/>
        <v>86.88376999999993</v>
      </c>
      <c r="K16" s="35">
        <f t="shared" si="1"/>
        <v>104.52314626770925</v>
      </c>
      <c r="L16" s="35">
        <v>9081.365000000002</v>
      </c>
      <c r="M16" s="18"/>
      <c r="N16" s="18"/>
    </row>
    <row r="17" spans="2:14" s="5" customFormat="1" ht="21" customHeight="1">
      <c r="B17" s="45" t="s">
        <v>21</v>
      </c>
      <c r="C17" s="45"/>
      <c r="D17" s="34"/>
      <c r="E17" s="34"/>
      <c r="F17" s="34"/>
      <c r="G17" s="34"/>
      <c r="H17" s="34">
        <v>2.2644</v>
      </c>
      <c r="I17" s="46">
        <f t="shared" si="0"/>
        <v>2.2644</v>
      </c>
      <c r="J17" s="35">
        <f t="shared" si="2"/>
        <v>2.2644</v>
      </c>
      <c r="K17" s="35">
        <f t="shared" si="1"/>
        <v>121.81240063593003</v>
      </c>
      <c r="L17" s="35">
        <v>275.832</v>
      </c>
      <c r="M17" s="18"/>
      <c r="N17" s="18"/>
    </row>
    <row r="18" spans="2:14" s="5" customFormat="1" ht="21" customHeight="1">
      <c r="B18" s="45" t="s">
        <v>22</v>
      </c>
      <c r="C18" s="45"/>
      <c r="D18" s="34">
        <v>235.37180000000004</v>
      </c>
      <c r="E18" s="34">
        <v>162.03669</v>
      </c>
      <c r="F18" s="34"/>
      <c r="G18" s="34"/>
      <c r="H18" s="34">
        <v>159.65278</v>
      </c>
      <c r="I18" s="46">
        <f t="shared" si="0"/>
        <v>557.06127</v>
      </c>
      <c r="J18" s="35">
        <f t="shared" si="2"/>
        <v>557.06127</v>
      </c>
      <c r="K18" s="35">
        <f t="shared" si="1"/>
        <v>73.48888570192648</v>
      </c>
      <c r="L18" s="35">
        <v>40937.812000000005</v>
      </c>
      <c r="M18" s="18"/>
      <c r="N18" s="18"/>
    </row>
    <row r="19" spans="2:14" s="5" customFormat="1" ht="21" customHeight="1">
      <c r="B19" s="45" t="s">
        <v>51</v>
      </c>
      <c r="C19" s="45"/>
      <c r="D19" s="34">
        <v>1022.38289</v>
      </c>
      <c r="E19" s="34"/>
      <c r="F19" s="34"/>
      <c r="G19" s="34"/>
      <c r="H19" s="34"/>
      <c r="I19" s="46">
        <f t="shared" si="0"/>
        <v>1022.38289</v>
      </c>
      <c r="J19" s="35">
        <f t="shared" si="2"/>
        <v>1022.38289</v>
      </c>
      <c r="K19" s="35">
        <f t="shared" si="1"/>
        <v>56.09965753632673</v>
      </c>
      <c r="L19" s="35">
        <v>57355.33</v>
      </c>
      <c r="M19" s="18"/>
      <c r="N19" s="18"/>
    </row>
    <row r="20" spans="2:14" s="5" customFormat="1" ht="21" customHeight="1">
      <c r="B20" s="45" t="s">
        <v>52</v>
      </c>
      <c r="C20" s="45"/>
      <c r="D20" s="34"/>
      <c r="E20" s="34"/>
      <c r="F20" s="34"/>
      <c r="G20" s="34"/>
      <c r="H20" s="34"/>
      <c r="I20" s="46">
        <f t="shared" si="0"/>
        <v>0</v>
      </c>
      <c r="J20" s="35">
        <f t="shared" si="2"/>
        <v>0</v>
      </c>
      <c r="K20" s="35">
        <f t="shared" si="1"/>
        <v>0</v>
      </c>
      <c r="L20" s="35"/>
      <c r="M20" s="18"/>
      <c r="N20" s="18"/>
    </row>
    <row r="21" spans="2:14" s="5" customFormat="1" ht="21" customHeight="1">
      <c r="B21" s="45" t="s">
        <v>23</v>
      </c>
      <c r="C21" s="45"/>
      <c r="D21" s="13"/>
      <c r="E21" s="13"/>
      <c r="F21" s="13"/>
      <c r="G21" s="13"/>
      <c r="H21" s="13"/>
      <c r="I21" s="46">
        <f t="shared" si="0"/>
        <v>0</v>
      </c>
      <c r="J21" s="35">
        <f t="shared" si="2"/>
        <v>0</v>
      </c>
      <c r="K21" s="35">
        <f t="shared" si="1"/>
        <v>0</v>
      </c>
      <c r="L21" s="35"/>
      <c r="M21" s="18"/>
      <c r="N21" s="18"/>
    </row>
    <row r="22" spans="2:15" ht="21" customHeight="1">
      <c r="B22" s="55" t="s">
        <v>24</v>
      </c>
      <c r="C22" s="55"/>
      <c r="D22" s="60">
        <f>SUM(D6:D21)</f>
        <v>1488.38383</v>
      </c>
      <c r="E22" s="60">
        <f>SUM(E6:E21)</f>
        <v>291.3779599999998</v>
      </c>
      <c r="F22" s="60">
        <f>SUM(F6:F21)</f>
        <v>978.66739</v>
      </c>
      <c r="G22" s="60">
        <f>SUM(G6:G21)</f>
        <v>5501.91332</v>
      </c>
      <c r="H22" s="60">
        <f>SUM(H6:H21)</f>
        <v>563.1499900000008</v>
      </c>
      <c r="I22" s="46">
        <f>+SUM(I6:I21)</f>
        <v>8823.49249</v>
      </c>
      <c r="J22" s="35">
        <f>I22</f>
        <v>8823.49249</v>
      </c>
      <c r="K22" s="35">
        <f t="shared" si="1"/>
        <v>37.010783130388305</v>
      </c>
      <c r="L22" s="37">
        <f>SUM(L6:L21)</f>
        <v>326564.3669999999</v>
      </c>
      <c r="M22" s="27"/>
      <c r="N22" s="27"/>
      <c r="O22" s="5"/>
    </row>
    <row r="23" spans="2:16" s="6" customFormat="1" ht="21" customHeight="1">
      <c r="B23" s="38"/>
      <c r="C23" s="38"/>
      <c r="D23" s="61"/>
      <c r="E23" s="61"/>
      <c r="F23" s="61"/>
      <c r="G23" s="61"/>
      <c r="H23" s="61"/>
      <c r="I23" s="61"/>
      <c r="J23" s="62"/>
      <c r="K23" s="63"/>
      <c r="L23" s="7"/>
      <c r="M23" s="23"/>
      <c r="N23" s="23"/>
      <c r="P23" s="6" t="s">
        <v>25</v>
      </c>
    </row>
    <row r="24" spans="2:15" ht="39" customHeight="1">
      <c r="B24" s="52" t="s">
        <v>3</v>
      </c>
      <c r="C24" s="52"/>
      <c r="D24" s="51" t="s">
        <v>26</v>
      </c>
      <c r="E24" s="51" t="s">
        <v>27</v>
      </c>
      <c r="F24" s="51" t="s">
        <v>7</v>
      </c>
      <c r="G24" s="51" t="s">
        <v>28</v>
      </c>
      <c r="H24" s="53" t="s">
        <v>8</v>
      </c>
      <c r="I24" s="53" t="s">
        <v>9</v>
      </c>
      <c r="J24" s="53" t="s">
        <v>0</v>
      </c>
      <c r="K24" s="53" t="s">
        <v>10</v>
      </c>
      <c r="L24" s="53" t="s">
        <v>11</v>
      </c>
      <c r="M24" s="20"/>
      <c r="N24" s="20"/>
      <c r="O24" s="5"/>
    </row>
    <row r="25" spans="2:15" ht="21" customHeight="1">
      <c r="B25" s="54" t="s">
        <v>29</v>
      </c>
      <c r="C25" s="54"/>
      <c r="D25" s="34"/>
      <c r="E25" s="34"/>
      <c r="F25" s="34"/>
      <c r="G25" s="34"/>
      <c r="H25" s="34">
        <v>0.5182001590254707</v>
      </c>
      <c r="I25" s="46">
        <f>SUM(D25:H25)</f>
        <v>0.5182001590254707</v>
      </c>
      <c r="J25" s="35">
        <f>I25</f>
        <v>0.5182001590254707</v>
      </c>
      <c r="K25" s="35">
        <f>+IF(J25=0,0,L25/J25)</f>
        <v>115.90116088144218</v>
      </c>
      <c r="L25" s="36">
        <v>60.06</v>
      </c>
      <c r="M25" s="18"/>
      <c r="N25" s="18"/>
      <c r="O25" s="5"/>
    </row>
    <row r="26" spans="2:15" ht="21" customHeight="1">
      <c r="B26" s="54" t="s">
        <v>30</v>
      </c>
      <c r="C26" s="54"/>
      <c r="D26" s="34">
        <v>0.7245128441860469</v>
      </c>
      <c r="E26" s="34">
        <v>0.25789</v>
      </c>
      <c r="F26" s="34"/>
      <c r="G26" s="34">
        <v>0.016704754374307865</v>
      </c>
      <c r="H26" s="34">
        <v>7.614247627685493</v>
      </c>
      <c r="I26" s="46">
        <f>SUM(D26:H26)</f>
        <v>8.613355226245847</v>
      </c>
      <c r="J26" s="35">
        <f>I26</f>
        <v>8.613355226245847</v>
      </c>
      <c r="K26" s="35">
        <f>+IF(J26=0,0,L26/J26)</f>
        <v>298.3641023151097</v>
      </c>
      <c r="L26" s="36">
        <v>2569.9160000000006</v>
      </c>
      <c r="M26" s="18"/>
      <c r="N26" s="18"/>
      <c r="O26" s="5"/>
    </row>
    <row r="27" spans="2:15" ht="21" customHeight="1">
      <c r="B27" s="55" t="s">
        <v>24</v>
      </c>
      <c r="C27" s="55"/>
      <c r="D27" s="60">
        <f aca="true" t="shared" si="3" ref="D27:J27">SUM(D25:D26)</f>
        <v>0.7245128441860469</v>
      </c>
      <c r="E27" s="60">
        <f t="shared" si="3"/>
        <v>0.25789</v>
      </c>
      <c r="F27" s="60">
        <f t="shared" si="3"/>
        <v>0</v>
      </c>
      <c r="G27" s="60">
        <f t="shared" si="3"/>
        <v>0.016704754374307865</v>
      </c>
      <c r="H27" s="60">
        <f>SUM(H25:H26)</f>
        <v>8.132447786710964</v>
      </c>
      <c r="I27" s="60">
        <f t="shared" si="3"/>
        <v>9.131555385271318</v>
      </c>
      <c r="J27" s="60">
        <f t="shared" si="3"/>
        <v>9.131555385271318</v>
      </c>
      <c r="K27" s="37">
        <f>+IF(J27=0,0,L27/J27)</f>
        <v>288.0096422830664</v>
      </c>
      <c r="L27" s="37">
        <f>SUM(L25:L26)</f>
        <v>2629.9760000000006</v>
      </c>
      <c r="M27" s="27"/>
      <c r="N27" s="27"/>
      <c r="O27" s="5"/>
    </row>
    <row r="28" spans="2:14" s="6" customFormat="1" ht="15.75">
      <c r="B28" s="38"/>
      <c r="C28" s="38"/>
      <c r="D28" s="61"/>
      <c r="E28" s="61"/>
      <c r="F28" s="61"/>
      <c r="G28" s="61"/>
      <c r="H28" s="61"/>
      <c r="I28" s="61"/>
      <c r="J28" s="62"/>
      <c r="K28" s="63"/>
      <c r="L28" s="7"/>
      <c r="M28" s="23"/>
      <c r="N28" s="23"/>
    </row>
    <row r="29" spans="2:15" ht="38.25" customHeight="1">
      <c r="B29" s="52" t="s">
        <v>3</v>
      </c>
      <c r="C29" s="52"/>
      <c r="D29" s="51" t="s">
        <v>26</v>
      </c>
      <c r="E29" s="51" t="s">
        <v>27</v>
      </c>
      <c r="F29" s="51" t="s">
        <v>7</v>
      </c>
      <c r="G29" s="51" t="s">
        <v>28</v>
      </c>
      <c r="H29" s="53" t="s">
        <v>8</v>
      </c>
      <c r="I29" s="53" t="s">
        <v>9</v>
      </c>
      <c r="J29" s="53" t="s">
        <v>0</v>
      </c>
      <c r="K29" s="53" t="s">
        <v>10</v>
      </c>
      <c r="L29" s="53" t="s">
        <v>11</v>
      </c>
      <c r="M29" s="20"/>
      <c r="N29" s="20"/>
      <c r="O29" s="5"/>
    </row>
    <row r="30" spans="2:15" ht="21" customHeight="1">
      <c r="B30" s="54" t="s">
        <v>31</v>
      </c>
      <c r="C30" s="54"/>
      <c r="D30" s="34">
        <v>0.2524093480620155</v>
      </c>
      <c r="E30" s="34"/>
      <c r="F30" s="34"/>
      <c r="G30" s="34"/>
      <c r="H30" s="34">
        <v>0.3553754957918051</v>
      </c>
      <c r="I30" s="46">
        <f>SUM(D30:H30)</f>
        <v>0.6077848438538206</v>
      </c>
      <c r="J30" s="35">
        <f>I30</f>
        <v>0.6077848438538206</v>
      </c>
      <c r="K30" s="35">
        <f>+IF(J30=0,0,L30/J30)</f>
        <v>294.30315975931285</v>
      </c>
      <c r="L30" s="36">
        <v>178.873</v>
      </c>
      <c r="M30" s="18"/>
      <c r="N30" s="18"/>
      <c r="O30" s="5"/>
    </row>
    <row r="31" spans="2:15" ht="21" customHeight="1">
      <c r="B31" s="55" t="s">
        <v>24</v>
      </c>
      <c r="C31" s="55"/>
      <c r="D31" s="60">
        <f aca="true" t="shared" si="4" ref="D31:I31">SUM(D30:D30)</f>
        <v>0.2524093480620155</v>
      </c>
      <c r="E31" s="60">
        <f t="shared" si="4"/>
        <v>0</v>
      </c>
      <c r="F31" s="60">
        <f t="shared" si="4"/>
        <v>0</v>
      </c>
      <c r="G31" s="60">
        <f t="shared" si="4"/>
        <v>0</v>
      </c>
      <c r="H31" s="60">
        <f t="shared" si="4"/>
        <v>0.3553754957918051</v>
      </c>
      <c r="I31" s="60">
        <f t="shared" si="4"/>
        <v>0.6077848438538206</v>
      </c>
      <c r="J31" s="60">
        <f>+J30</f>
        <v>0.6077848438538206</v>
      </c>
      <c r="K31" s="37">
        <f>+IF(J31=0,0,L31/J31)</f>
        <v>294.30315975931285</v>
      </c>
      <c r="L31" s="37">
        <f>L30</f>
        <v>178.873</v>
      </c>
      <c r="M31" s="27"/>
      <c r="N31" s="27"/>
      <c r="O31" s="5"/>
    </row>
    <row r="32" spans="2:14" s="6" customFormat="1" ht="21" customHeight="1">
      <c r="B32" s="38"/>
      <c r="C32" s="38"/>
      <c r="D32" s="7"/>
      <c r="E32" s="7"/>
      <c r="F32" s="7"/>
      <c r="G32" s="7"/>
      <c r="H32" s="7"/>
      <c r="I32" s="8"/>
      <c r="J32" s="9"/>
      <c r="K32" s="10"/>
      <c r="L32" s="9"/>
      <c r="M32" s="19"/>
      <c r="N32" s="19"/>
    </row>
    <row r="33" spans="2:15" ht="21" customHeight="1">
      <c r="B33" s="41" t="s">
        <v>32</v>
      </c>
      <c r="C33" s="41"/>
      <c r="D33" s="41"/>
      <c r="E33" s="41"/>
      <c r="F33" s="41"/>
      <c r="G33" s="41"/>
      <c r="H33" s="41"/>
      <c r="I33" s="41"/>
      <c r="J33" s="56">
        <f>+J22+J27+J31</f>
        <v>8833.231830229126</v>
      </c>
      <c r="K33" s="56"/>
      <c r="L33" s="56">
        <f>+L22+L27+L31</f>
        <v>329373.21599999996</v>
      </c>
      <c r="M33" s="20"/>
      <c r="N33" s="20"/>
      <c r="O33" s="5"/>
    </row>
  </sheetData>
  <sheetProtection/>
  <mergeCells count="33">
    <mergeCell ref="B2:L2"/>
    <mergeCell ref="D4:I4"/>
    <mergeCell ref="J4:L4"/>
    <mergeCell ref="B12:C12"/>
    <mergeCell ref="B13:C13"/>
    <mergeCell ref="B14:C14"/>
    <mergeCell ref="B4:C4"/>
    <mergeCell ref="B5:C5"/>
    <mergeCell ref="B24:C24"/>
    <mergeCell ref="B22:C22"/>
    <mergeCell ref="B23:C23"/>
    <mergeCell ref="B17:C17"/>
    <mergeCell ref="B18:C18"/>
    <mergeCell ref="B19:C19"/>
    <mergeCell ref="B16:C16"/>
    <mergeCell ref="B20:C20"/>
    <mergeCell ref="B21:C21"/>
    <mergeCell ref="B6:C6"/>
    <mergeCell ref="B7:C7"/>
    <mergeCell ref="B8:C8"/>
    <mergeCell ref="B9:C9"/>
    <mergeCell ref="B10:C10"/>
    <mergeCell ref="B11:C11"/>
    <mergeCell ref="B15:C15"/>
    <mergeCell ref="B29:C29"/>
    <mergeCell ref="B30:C30"/>
    <mergeCell ref="B31:C31"/>
    <mergeCell ref="B32:C32"/>
    <mergeCell ref="B33:I33"/>
    <mergeCell ref="B25:C25"/>
    <mergeCell ref="B26:C26"/>
    <mergeCell ref="B27:C27"/>
    <mergeCell ref="B28:C28"/>
  </mergeCells>
  <printOptions horizontalCentered="1" verticalCentered="1"/>
  <pageMargins left="0.5511811023622047" right="0.7480314960629921" top="0.6299212598425197" bottom="0.6299212598425197" header="0.3937007874015748" footer="0"/>
  <pageSetup horizontalDpi="600" verticalDpi="600" orientation="landscape" paperSize="9" scale="55" r:id="rId1"/>
  <headerFooter alignWithMargins="0">
    <oddFooter>&amp;LInformación actualizada al 06.02.2019
Fuente: ADUANAS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X37"/>
  <sheetViews>
    <sheetView showGridLines="0" view="pageBreakPreview" zoomScale="70" zoomScaleNormal="65" zoomScaleSheetLayoutView="70" zoomScalePageLayoutView="0" workbookViewId="0" topLeftCell="A4">
      <selection activeCell="M19" sqref="M19"/>
    </sheetView>
  </sheetViews>
  <sheetFormatPr defaultColWidth="12.57421875" defaultRowHeight="15"/>
  <cols>
    <col min="1" max="1" width="12.57421875" style="3" customWidth="1"/>
    <col min="2" max="2" width="20.57421875" style="3" customWidth="1"/>
    <col min="3" max="3" width="19.421875" style="16" customWidth="1"/>
    <col min="4" max="4" width="19.8515625" style="17" bestFit="1" customWidth="1"/>
    <col min="5" max="5" width="20.57421875" style="17" customWidth="1"/>
    <col min="6" max="6" width="21.57421875" style="17" bestFit="1" customWidth="1"/>
    <col min="7" max="7" width="19.57421875" style="17" bestFit="1" customWidth="1"/>
    <col min="8" max="8" width="17.140625" style="17" bestFit="1" customWidth="1"/>
    <col min="9" max="9" width="19.8515625" style="17" customWidth="1"/>
    <col min="10" max="10" width="21.57421875" style="15" bestFit="1" customWidth="1"/>
    <col min="11" max="11" width="19.57421875" style="15" bestFit="1" customWidth="1"/>
    <col min="12" max="12" width="21.7109375" style="15" customWidth="1"/>
    <col min="13" max="14" width="19.8515625" style="31" customWidth="1"/>
    <col min="15" max="15" width="20.00390625" style="3" customWidth="1"/>
    <col min="16" max="16" width="16.421875" style="3" customWidth="1"/>
    <col min="17" max="16384" width="12.57421875" style="3" customWidth="1"/>
  </cols>
  <sheetData>
    <row r="1" spans="3:14" ht="15">
      <c r="C1" s="1"/>
      <c r="D1" s="2"/>
      <c r="E1" s="2"/>
      <c r="F1" s="2"/>
      <c r="G1" s="2"/>
      <c r="H1" s="2"/>
      <c r="I1" s="2"/>
      <c r="J1" s="2"/>
      <c r="K1" s="2"/>
      <c r="L1" s="2"/>
      <c r="M1" s="28"/>
      <c r="N1" s="28"/>
    </row>
    <row r="2" spans="2:14" ht="60" customHeight="1">
      <c r="B2" s="39" t="s">
        <v>56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29"/>
      <c r="N2" s="29"/>
    </row>
    <row r="3" spans="3:14" ht="18" customHeight="1">
      <c r="C3" s="32"/>
      <c r="D3" s="33"/>
      <c r="E3" s="33"/>
      <c r="F3" s="33"/>
      <c r="G3" s="33"/>
      <c r="H3" s="33"/>
      <c r="I3" s="33"/>
      <c r="J3" s="33"/>
      <c r="K3" s="33"/>
      <c r="L3" s="33"/>
      <c r="M3" s="29"/>
      <c r="N3" s="29"/>
    </row>
    <row r="4" spans="2:15" ht="21" customHeight="1">
      <c r="B4" s="41" t="s">
        <v>33</v>
      </c>
      <c r="C4" s="41"/>
      <c r="D4" s="41" t="s">
        <v>2</v>
      </c>
      <c r="E4" s="41"/>
      <c r="F4" s="41"/>
      <c r="G4" s="41"/>
      <c r="H4" s="41"/>
      <c r="I4" s="41"/>
      <c r="J4" s="42" t="s">
        <v>55</v>
      </c>
      <c r="K4" s="42"/>
      <c r="L4" s="42"/>
      <c r="M4" s="22"/>
      <c r="N4" s="22"/>
      <c r="O4" s="5"/>
    </row>
    <row r="5" spans="2:15" s="11" customFormat="1" ht="21" customHeight="1">
      <c r="B5" s="43" t="s">
        <v>3</v>
      </c>
      <c r="C5" s="43"/>
      <c r="D5" s="44" t="s">
        <v>4</v>
      </c>
      <c r="E5" s="44" t="s">
        <v>5</v>
      </c>
      <c r="F5" s="44" t="s">
        <v>34</v>
      </c>
      <c r="G5" s="44" t="s">
        <v>47</v>
      </c>
      <c r="H5" s="44" t="s">
        <v>8</v>
      </c>
      <c r="I5" s="44" t="s">
        <v>9</v>
      </c>
      <c r="J5" s="44" t="s">
        <v>0</v>
      </c>
      <c r="K5" s="44" t="s">
        <v>10</v>
      </c>
      <c r="L5" s="44" t="s">
        <v>11</v>
      </c>
      <c r="M5" s="24"/>
      <c r="N5" s="24"/>
      <c r="O5" s="25"/>
    </row>
    <row r="6" spans="2:24" ht="21" customHeight="1">
      <c r="B6" s="45" t="s">
        <v>35</v>
      </c>
      <c r="C6" s="45"/>
      <c r="D6" s="34">
        <v>2729.21729409</v>
      </c>
      <c r="E6" s="34"/>
      <c r="F6" s="34"/>
      <c r="G6" s="34"/>
      <c r="H6" s="34"/>
      <c r="I6" s="64">
        <f>SUM(D6:H6)</f>
        <v>2729.21729409</v>
      </c>
      <c r="J6" s="35">
        <f>I6</f>
        <v>2729.21729409</v>
      </c>
      <c r="K6" s="35">
        <f aca="true" t="shared" si="0" ref="K6:K19">+IF(J6=0,0,L6/J6)</f>
        <v>60.783083310818824</v>
      </c>
      <c r="L6" s="35">
        <v>165890.24216</v>
      </c>
      <c r="M6" s="18"/>
      <c r="N6" s="18"/>
      <c r="O6" s="5"/>
      <c r="Q6" s="12"/>
      <c r="R6" s="12"/>
      <c r="S6" s="12"/>
      <c r="T6" s="12"/>
      <c r="U6" s="12"/>
      <c r="V6" s="12"/>
      <c r="W6" s="12"/>
      <c r="X6" s="12"/>
    </row>
    <row r="7" spans="2:24" s="5" customFormat="1" ht="21" customHeight="1">
      <c r="B7" s="45" t="s">
        <v>13</v>
      </c>
      <c r="C7" s="45"/>
      <c r="D7" s="34"/>
      <c r="E7" s="34"/>
      <c r="F7" s="34"/>
      <c r="G7" s="34"/>
      <c r="H7" s="34"/>
      <c r="I7" s="64">
        <f aca="true" t="shared" si="1" ref="I7:I20">SUM(D7:H7)</f>
        <v>0</v>
      </c>
      <c r="J7" s="35">
        <f aca="true" t="shared" si="2" ref="J7:J20">I7</f>
        <v>0</v>
      </c>
      <c r="K7" s="35">
        <f>+IF(J7=0,0,L7/J7)</f>
        <v>0</v>
      </c>
      <c r="L7" s="35"/>
      <c r="M7" s="18"/>
      <c r="N7" s="18"/>
      <c r="P7" s="3"/>
      <c r="Q7" s="6"/>
      <c r="R7" s="6"/>
      <c r="S7" s="6"/>
      <c r="T7" s="6"/>
      <c r="U7" s="6"/>
      <c r="V7" s="6"/>
      <c r="W7" s="6"/>
      <c r="X7" s="6"/>
    </row>
    <row r="8" spans="2:24" s="5" customFormat="1" ht="21" customHeight="1">
      <c r="B8" s="45" t="s">
        <v>14</v>
      </c>
      <c r="C8" s="45"/>
      <c r="D8" s="34"/>
      <c r="E8" s="34"/>
      <c r="F8" s="34"/>
      <c r="G8" s="34"/>
      <c r="H8" s="34">
        <v>58.53143775000001</v>
      </c>
      <c r="I8" s="64">
        <f t="shared" si="1"/>
        <v>58.53143775000001</v>
      </c>
      <c r="J8" s="35">
        <f t="shared" si="2"/>
        <v>58.53143775000001</v>
      </c>
      <c r="K8" s="35">
        <f t="shared" si="0"/>
        <v>49.5989951998061</v>
      </c>
      <c r="L8" s="35">
        <v>2903.1005</v>
      </c>
      <c r="M8" s="18"/>
      <c r="N8" s="18"/>
      <c r="P8" s="3"/>
      <c r="Q8" s="6"/>
      <c r="R8" s="6"/>
      <c r="S8" s="6"/>
      <c r="T8" s="6"/>
      <c r="U8" s="6"/>
      <c r="V8" s="6"/>
      <c r="W8" s="6"/>
      <c r="X8" s="6"/>
    </row>
    <row r="9" spans="2:24" s="5" customFormat="1" ht="21" customHeight="1">
      <c r="B9" s="45" t="s">
        <v>15</v>
      </c>
      <c r="C9" s="45"/>
      <c r="D9" s="34"/>
      <c r="E9" s="34"/>
      <c r="F9" s="34"/>
      <c r="G9" s="34">
        <v>163.61304576999996</v>
      </c>
      <c r="H9" s="34">
        <v>17.65201698</v>
      </c>
      <c r="I9" s="64">
        <f t="shared" si="1"/>
        <v>181.26506274999997</v>
      </c>
      <c r="J9" s="35">
        <f t="shared" si="2"/>
        <v>181.26506274999997</v>
      </c>
      <c r="K9" s="35">
        <f t="shared" si="0"/>
        <v>44.64293718398859</v>
      </c>
      <c r="L9" s="35">
        <v>8092.204809999999</v>
      </c>
      <c r="M9" s="18"/>
      <c r="N9" s="18"/>
      <c r="P9" s="3"/>
      <c r="Q9" s="6"/>
      <c r="R9" s="6"/>
      <c r="S9" s="6"/>
      <c r="T9" s="6"/>
      <c r="U9" s="6"/>
      <c r="V9" s="6"/>
      <c r="W9" s="6"/>
      <c r="X9" s="6"/>
    </row>
    <row r="10" spans="2:24" s="5" customFormat="1" ht="21" customHeight="1">
      <c r="B10" s="45" t="s">
        <v>36</v>
      </c>
      <c r="C10" s="45"/>
      <c r="D10" s="34"/>
      <c r="E10" s="34">
        <v>28.919495259999998</v>
      </c>
      <c r="F10" s="34"/>
      <c r="G10" s="34"/>
      <c r="H10" s="34"/>
      <c r="I10" s="64">
        <f>SUM(D10:H10)</f>
        <v>28.919495259999998</v>
      </c>
      <c r="J10" s="35">
        <f t="shared" si="2"/>
        <v>28.919495259999998</v>
      </c>
      <c r="K10" s="35">
        <f t="shared" si="0"/>
        <v>88.22130493850119</v>
      </c>
      <c r="L10" s="35">
        <v>2551.3156099999997</v>
      </c>
      <c r="M10" s="18"/>
      <c r="N10" s="18"/>
      <c r="P10" s="3"/>
      <c r="Q10" s="6"/>
      <c r="R10" s="6"/>
      <c r="S10" s="6"/>
      <c r="T10" s="6"/>
      <c r="U10" s="6"/>
      <c r="V10" s="6"/>
      <c r="W10" s="6"/>
      <c r="X10" s="6"/>
    </row>
    <row r="11" spans="2:24" s="5" customFormat="1" ht="19.5" customHeight="1">
      <c r="B11" s="45" t="s">
        <v>53</v>
      </c>
      <c r="C11" s="45"/>
      <c r="D11" s="34"/>
      <c r="E11" s="34">
        <v>289.24878871</v>
      </c>
      <c r="F11" s="34">
        <v>70.67862285</v>
      </c>
      <c r="G11" s="34"/>
      <c r="H11" s="34"/>
      <c r="I11" s="64">
        <f t="shared" si="1"/>
        <v>359.92741156</v>
      </c>
      <c r="J11" s="35">
        <f t="shared" si="2"/>
        <v>359.92741156</v>
      </c>
      <c r="K11" s="35">
        <f t="shared" si="0"/>
        <v>81.23499731035601</v>
      </c>
      <c r="L11" s="35">
        <v>29238.70231</v>
      </c>
      <c r="M11" s="18"/>
      <c r="N11" s="18"/>
      <c r="P11" s="3"/>
      <c r="Q11" s="6"/>
      <c r="R11" s="6"/>
      <c r="S11" s="6"/>
      <c r="T11" s="6"/>
      <c r="U11" s="6"/>
      <c r="V11" s="6"/>
      <c r="W11" s="6"/>
      <c r="X11" s="6"/>
    </row>
    <row r="12" spans="2:24" s="5" customFormat="1" ht="21" customHeight="1">
      <c r="B12" s="45" t="s">
        <v>37</v>
      </c>
      <c r="C12" s="45"/>
      <c r="D12" s="34"/>
      <c r="E12" s="34"/>
      <c r="F12" s="34"/>
      <c r="G12" s="34"/>
      <c r="H12" s="34"/>
      <c r="I12" s="64">
        <f t="shared" si="1"/>
        <v>0</v>
      </c>
      <c r="J12" s="35">
        <f t="shared" si="2"/>
        <v>0</v>
      </c>
      <c r="K12" s="35">
        <f t="shared" si="0"/>
        <v>0</v>
      </c>
      <c r="L12" s="35"/>
      <c r="M12" s="18"/>
      <c r="N12" s="18"/>
      <c r="P12" s="3"/>
      <c r="Q12" s="6"/>
      <c r="R12" s="6"/>
      <c r="S12" s="6"/>
      <c r="T12" s="6"/>
      <c r="U12" s="6"/>
      <c r="V12" s="6"/>
      <c r="W12" s="6"/>
      <c r="X12" s="6"/>
    </row>
    <row r="13" spans="2:24" s="5" customFormat="1" ht="21" customHeight="1">
      <c r="B13" s="45" t="s">
        <v>38</v>
      </c>
      <c r="C13" s="45"/>
      <c r="D13" s="34"/>
      <c r="E13" s="34"/>
      <c r="F13" s="34"/>
      <c r="G13" s="34"/>
      <c r="H13" s="34"/>
      <c r="I13" s="64">
        <f t="shared" si="1"/>
        <v>0</v>
      </c>
      <c r="J13" s="35">
        <f t="shared" si="2"/>
        <v>0</v>
      </c>
      <c r="K13" s="35">
        <f t="shared" si="0"/>
        <v>0</v>
      </c>
      <c r="L13" s="35"/>
      <c r="M13" s="18"/>
      <c r="N13" s="18"/>
      <c r="P13" s="3"/>
      <c r="Q13" s="6"/>
      <c r="R13" s="6"/>
      <c r="S13" s="6"/>
      <c r="T13" s="6"/>
      <c r="U13" s="6"/>
      <c r="V13" s="6"/>
      <c r="W13" s="6"/>
      <c r="X13" s="6"/>
    </row>
    <row r="14" spans="2:24" s="5" customFormat="1" ht="21" customHeight="1">
      <c r="B14" s="45" t="s">
        <v>39</v>
      </c>
      <c r="C14" s="45"/>
      <c r="D14" s="34"/>
      <c r="E14" s="34"/>
      <c r="F14" s="34">
        <v>220.05242952</v>
      </c>
      <c r="G14" s="34"/>
      <c r="H14" s="34"/>
      <c r="I14" s="64">
        <f>SUM(D14:H14)</f>
        <v>220.05242952</v>
      </c>
      <c r="J14" s="35">
        <f t="shared" si="2"/>
        <v>220.05242952</v>
      </c>
      <c r="K14" s="35">
        <f t="shared" si="0"/>
        <v>93.7848786083241</v>
      </c>
      <c r="L14" s="35">
        <v>20637.590389999998</v>
      </c>
      <c r="M14" s="18"/>
      <c r="N14" s="18"/>
      <c r="P14" s="3"/>
      <c r="Q14" s="6"/>
      <c r="R14" s="6"/>
      <c r="S14" s="6"/>
      <c r="T14" s="6"/>
      <c r="U14" s="6"/>
      <c r="V14" s="6"/>
      <c r="W14" s="6"/>
      <c r="X14" s="6"/>
    </row>
    <row r="15" spans="2:24" s="5" customFormat="1" ht="21" customHeight="1">
      <c r="B15" s="45" t="s">
        <v>40</v>
      </c>
      <c r="C15" s="45"/>
      <c r="D15" s="34"/>
      <c r="E15" s="34">
        <v>1388.41826896</v>
      </c>
      <c r="F15" s="34">
        <v>11.772452059999999</v>
      </c>
      <c r="G15" s="34"/>
      <c r="H15" s="34">
        <v>34.00102901</v>
      </c>
      <c r="I15" s="64">
        <f>SUM(D15:H15)</f>
        <v>1434.1917500299999</v>
      </c>
      <c r="J15" s="35">
        <f t="shared" si="2"/>
        <v>1434.1917500299999</v>
      </c>
      <c r="K15" s="35">
        <f t="shared" si="0"/>
        <v>91.58866755247502</v>
      </c>
      <c r="L15" s="35">
        <v>131355.7114</v>
      </c>
      <c r="M15" s="18"/>
      <c r="N15" s="18"/>
      <c r="P15" s="3"/>
      <c r="Q15" s="6"/>
      <c r="R15" s="6"/>
      <c r="S15" s="6"/>
      <c r="T15" s="6"/>
      <c r="U15" s="6"/>
      <c r="V15" s="6"/>
      <c r="W15" s="6"/>
      <c r="X15" s="6"/>
    </row>
    <row r="16" spans="2:24" s="5" customFormat="1" ht="21" customHeight="1">
      <c r="B16" s="45" t="s">
        <v>41</v>
      </c>
      <c r="C16" s="45"/>
      <c r="D16" s="34"/>
      <c r="E16" s="34"/>
      <c r="F16" s="34">
        <v>442.69390481</v>
      </c>
      <c r="G16" s="34"/>
      <c r="H16" s="34">
        <v>79.50239210000001</v>
      </c>
      <c r="I16" s="64">
        <f>SUM(D16:H16)</f>
        <v>522.19629691</v>
      </c>
      <c r="J16" s="35">
        <f t="shared" si="2"/>
        <v>522.19629691</v>
      </c>
      <c r="K16" s="35">
        <f t="shared" si="0"/>
        <v>93.97558427814322</v>
      </c>
      <c r="L16" s="35">
        <v>49073.702110000006</v>
      </c>
      <c r="M16" s="18"/>
      <c r="N16" s="18"/>
      <c r="P16" s="3"/>
      <c r="Q16" s="6"/>
      <c r="R16" s="6"/>
      <c r="S16" s="6"/>
      <c r="T16" s="6"/>
      <c r="U16" s="6"/>
      <c r="V16" s="6"/>
      <c r="W16" s="6"/>
      <c r="X16" s="6"/>
    </row>
    <row r="17" spans="2:24" s="5" customFormat="1" ht="21" customHeight="1">
      <c r="B17" s="45" t="s">
        <v>42</v>
      </c>
      <c r="C17" s="45"/>
      <c r="D17" s="34"/>
      <c r="E17" s="34"/>
      <c r="F17" s="34"/>
      <c r="G17" s="34"/>
      <c r="H17" s="34">
        <v>3.885444011381252</v>
      </c>
      <c r="I17" s="64">
        <f t="shared" si="1"/>
        <v>3.885444011381252</v>
      </c>
      <c r="J17" s="35">
        <f t="shared" si="2"/>
        <v>3.885444011381252</v>
      </c>
      <c r="K17" s="35">
        <f t="shared" si="0"/>
        <v>120.6228782674929</v>
      </c>
      <c r="L17" s="35">
        <v>468.67344</v>
      </c>
      <c r="M17" s="18"/>
      <c r="N17" s="18"/>
      <c r="P17" s="3"/>
      <c r="Q17" s="6"/>
      <c r="R17" s="6"/>
      <c r="S17" s="6"/>
      <c r="T17" s="6"/>
      <c r="U17" s="6"/>
      <c r="V17" s="6"/>
      <c r="W17" s="6"/>
      <c r="X17" s="6"/>
    </row>
    <row r="18" spans="2:24" ht="21" customHeight="1">
      <c r="B18" s="45" t="s">
        <v>43</v>
      </c>
      <c r="C18" s="45"/>
      <c r="D18" s="34"/>
      <c r="E18" s="34"/>
      <c r="F18" s="34"/>
      <c r="G18" s="34"/>
      <c r="H18" s="34"/>
      <c r="I18" s="64">
        <f t="shared" si="1"/>
        <v>0</v>
      </c>
      <c r="J18" s="35">
        <f t="shared" si="2"/>
        <v>0</v>
      </c>
      <c r="K18" s="35">
        <f t="shared" si="0"/>
        <v>0</v>
      </c>
      <c r="L18" s="35"/>
      <c r="M18" s="18"/>
      <c r="N18" s="18"/>
      <c r="O18" s="5"/>
      <c r="Q18" s="12"/>
      <c r="R18" s="12"/>
      <c r="S18" s="12"/>
      <c r="T18" s="12"/>
      <c r="U18" s="12"/>
      <c r="V18" s="12"/>
      <c r="W18" s="12"/>
      <c r="X18" s="12"/>
    </row>
    <row r="19" spans="2:24" ht="21" customHeight="1">
      <c r="B19" s="45" t="s">
        <v>44</v>
      </c>
      <c r="C19" s="45"/>
      <c r="D19" s="13"/>
      <c r="E19" s="13"/>
      <c r="F19" s="13"/>
      <c r="G19" s="13"/>
      <c r="H19" s="13"/>
      <c r="I19" s="46">
        <f t="shared" si="1"/>
        <v>0</v>
      </c>
      <c r="J19" s="35">
        <f t="shared" si="2"/>
        <v>0</v>
      </c>
      <c r="K19" s="35">
        <f t="shared" si="0"/>
        <v>0</v>
      </c>
      <c r="L19" s="35"/>
      <c r="M19" s="18"/>
      <c r="N19" s="18"/>
      <c r="O19" s="5"/>
      <c r="Q19" s="12"/>
      <c r="R19" s="12"/>
      <c r="S19" s="12"/>
      <c r="T19" s="12"/>
      <c r="U19" s="12"/>
      <c r="V19" s="12"/>
      <c r="W19" s="12"/>
      <c r="X19" s="12"/>
    </row>
    <row r="20" spans="2:24" ht="21" customHeight="1">
      <c r="B20" s="45" t="s">
        <v>23</v>
      </c>
      <c r="C20" s="45"/>
      <c r="D20" s="13"/>
      <c r="E20" s="13"/>
      <c r="F20" s="13"/>
      <c r="G20" s="13"/>
      <c r="H20" s="13"/>
      <c r="I20" s="46">
        <f t="shared" si="1"/>
        <v>0</v>
      </c>
      <c r="J20" s="35">
        <f t="shared" si="2"/>
        <v>0</v>
      </c>
      <c r="K20" s="35">
        <f>+IF(J20=0,0,L20/J20)</f>
        <v>0</v>
      </c>
      <c r="L20" s="35"/>
      <c r="M20" s="18"/>
      <c r="N20" s="18"/>
      <c r="O20" s="5"/>
      <c r="Q20" s="12"/>
      <c r="R20" s="12"/>
      <c r="S20" s="12"/>
      <c r="T20" s="12"/>
      <c r="U20" s="12"/>
      <c r="V20" s="12"/>
      <c r="W20" s="12"/>
      <c r="X20" s="12"/>
    </row>
    <row r="21" spans="2:24" ht="21" customHeight="1">
      <c r="B21" s="47" t="s">
        <v>24</v>
      </c>
      <c r="C21" s="47"/>
      <c r="D21" s="48">
        <f aca="true" t="shared" si="3" ref="D21:I21">SUM(D6:D20)</f>
        <v>2729.21729409</v>
      </c>
      <c r="E21" s="48">
        <f t="shared" si="3"/>
        <v>1706.58655293</v>
      </c>
      <c r="F21" s="48">
        <f t="shared" si="3"/>
        <v>745.19740924</v>
      </c>
      <c r="G21" s="48">
        <f t="shared" si="3"/>
        <v>163.61304576999996</v>
      </c>
      <c r="H21" s="48">
        <f t="shared" si="3"/>
        <v>193.57231985138128</v>
      </c>
      <c r="I21" s="48">
        <f t="shared" si="3"/>
        <v>5538.186621881381</v>
      </c>
      <c r="J21" s="48">
        <f>SUM(J6:J20)</f>
        <v>5538.186621881381</v>
      </c>
      <c r="K21" s="35">
        <f>+IF(J21=0,0,L21/J21)</f>
        <v>74.06959547178401</v>
      </c>
      <c r="L21" s="49">
        <f>SUM(L6:L20)</f>
        <v>410211.24272999994</v>
      </c>
      <c r="M21" s="27"/>
      <c r="N21" s="27"/>
      <c r="O21" s="5"/>
      <c r="Q21" s="12"/>
      <c r="R21" s="12"/>
      <c r="S21" s="12"/>
      <c r="T21" s="12"/>
      <c r="U21" s="12"/>
      <c r="V21" s="12"/>
      <c r="W21" s="12"/>
      <c r="X21" s="12"/>
    </row>
    <row r="22" spans="2:24" ht="35.25" customHeight="1">
      <c r="B22" s="40"/>
      <c r="C22" s="40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5"/>
      <c r="Q22" s="12"/>
      <c r="R22" s="12"/>
      <c r="S22" s="12"/>
      <c r="T22" s="12"/>
      <c r="U22" s="12"/>
      <c r="V22" s="12"/>
      <c r="W22" s="12"/>
      <c r="X22" s="12"/>
    </row>
    <row r="23" spans="2:24" ht="32.25" customHeight="1">
      <c r="B23" s="50" t="s">
        <v>3</v>
      </c>
      <c r="C23" s="50"/>
      <c r="D23" s="51" t="s">
        <v>26</v>
      </c>
      <c r="E23" s="51" t="s">
        <v>27</v>
      </c>
      <c r="F23" s="51" t="s">
        <v>7</v>
      </c>
      <c r="G23" s="51" t="s">
        <v>28</v>
      </c>
      <c r="H23" s="51" t="s">
        <v>8</v>
      </c>
      <c r="I23" s="51" t="s">
        <v>9</v>
      </c>
      <c r="J23" s="51" t="s">
        <v>0</v>
      </c>
      <c r="K23" s="51" t="s">
        <v>10</v>
      </c>
      <c r="L23" s="51" t="s">
        <v>11</v>
      </c>
      <c r="M23" s="20"/>
      <c r="N23" s="20"/>
      <c r="O23" s="5"/>
      <c r="Q23" s="12"/>
      <c r="R23" s="12"/>
      <c r="S23" s="12"/>
      <c r="T23" s="12"/>
      <c r="U23" s="12"/>
      <c r="V23" s="12"/>
      <c r="W23" s="12"/>
      <c r="X23" s="12"/>
    </row>
    <row r="24" spans="2:24" ht="21" customHeight="1">
      <c r="B24" s="50" t="s">
        <v>29</v>
      </c>
      <c r="C24" s="50"/>
      <c r="D24" s="13">
        <v>14.451161779999998</v>
      </c>
      <c r="E24" s="13">
        <v>1.07801794</v>
      </c>
      <c r="F24" s="13"/>
      <c r="G24" s="13"/>
      <c r="H24" s="13">
        <v>23.547803043579183</v>
      </c>
      <c r="I24" s="46">
        <f>SUM(D24:H24)</f>
        <v>39.07698276357918</v>
      </c>
      <c r="J24" s="35">
        <f>I24</f>
        <v>39.07698276357918</v>
      </c>
      <c r="K24" s="35">
        <f>+IF(J24=0,0,L24/J24)</f>
        <v>143.46652616243352</v>
      </c>
      <c r="L24" s="35">
        <v>5606.238969999997</v>
      </c>
      <c r="M24" s="21"/>
      <c r="N24" s="21"/>
      <c r="O24" s="5"/>
      <c r="Q24" s="12"/>
      <c r="R24" s="12"/>
      <c r="S24" s="12"/>
      <c r="T24" s="12"/>
      <c r="U24" s="12"/>
      <c r="V24" s="12"/>
      <c r="W24" s="12"/>
      <c r="X24" s="12"/>
    </row>
    <row r="25" spans="2:24" ht="21" customHeight="1">
      <c r="B25" s="45" t="s">
        <v>30</v>
      </c>
      <c r="C25" s="45"/>
      <c r="D25" s="13"/>
      <c r="E25" s="13">
        <v>0.21535970087043194</v>
      </c>
      <c r="F25" s="13"/>
      <c r="G25" s="13">
        <v>19.06888709633887</v>
      </c>
      <c r="H25" s="13">
        <v>25.476435842202672</v>
      </c>
      <c r="I25" s="46">
        <f>SUM(D25:H25)</f>
        <v>44.760682639411975</v>
      </c>
      <c r="J25" s="35">
        <f>I25</f>
        <v>44.760682639411975</v>
      </c>
      <c r="K25" s="35">
        <f>+IF(J25=0,0,L25/J25)</f>
        <v>358.24632902003157</v>
      </c>
      <c r="L25" s="35">
        <v>16035.350239999996</v>
      </c>
      <c r="M25" s="21"/>
      <c r="N25" s="21"/>
      <c r="O25" s="5"/>
      <c r="Q25" s="12"/>
      <c r="R25" s="12"/>
      <c r="S25" s="12"/>
      <c r="T25" s="12"/>
      <c r="U25" s="12"/>
      <c r="V25" s="12"/>
      <c r="W25" s="12"/>
      <c r="X25" s="12"/>
    </row>
    <row r="26" spans="2:14" s="6" customFormat="1" ht="21" customHeight="1">
      <c r="B26" s="47" t="s">
        <v>24</v>
      </c>
      <c r="C26" s="47"/>
      <c r="D26" s="48">
        <f aca="true" t="shared" si="4" ref="D26:J26">+D24+D25</f>
        <v>14.451161779999998</v>
      </c>
      <c r="E26" s="48">
        <f t="shared" si="4"/>
        <v>1.293377640870432</v>
      </c>
      <c r="F26" s="48">
        <f t="shared" si="4"/>
        <v>0</v>
      </c>
      <c r="G26" s="48">
        <f t="shared" si="4"/>
        <v>19.06888709633887</v>
      </c>
      <c r="H26" s="48">
        <f t="shared" si="4"/>
        <v>49.024238885781855</v>
      </c>
      <c r="I26" s="48">
        <f t="shared" si="4"/>
        <v>83.83766540299115</v>
      </c>
      <c r="J26" s="48">
        <f t="shared" si="4"/>
        <v>83.83766540299115</v>
      </c>
      <c r="K26" s="49">
        <f>+IF(J26=0,0,L26/J26)</f>
        <v>258.1368303372134</v>
      </c>
      <c r="L26" s="49">
        <f>SUM(L24:L25)</f>
        <v>21641.58920999999</v>
      </c>
      <c r="M26" s="27"/>
      <c r="N26" s="27"/>
    </row>
    <row r="27" spans="2:24" ht="36" customHeight="1">
      <c r="B27" s="40"/>
      <c r="C27" s="40"/>
      <c r="D27" s="7"/>
      <c r="E27" s="7"/>
      <c r="F27" s="7"/>
      <c r="G27" s="7"/>
      <c r="H27" s="7"/>
      <c r="I27" s="7"/>
      <c r="J27" s="4"/>
      <c r="K27" s="10"/>
      <c r="L27" s="7"/>
      <c r="M27" s="23"/>
      <c r="N27" s="23"/>
      <c r="O27" s="5"/>
      <c r="Q27" s="12"/>
      <c r="R27" s="12"/>
      <c r="S27" s="12"/>
      <c r="T27" s="12"/>
      <c r="U27" s="12"/>
      <c r="V27" s="12"/>
      <c r="W27" s="12"/>
      <c r="X27" s="12"/>
    </row>
    <row r="28" spans="2:24" ht="37.5" customHeight="1">
      <c r="B28" s="52" t="s">
        <v>3</v>
      </c>
      <c r="C28" s="52"/>
      <c r="D28" s="51" t="s">
        <v>26</v>
      </c>
      <c r="E28" s="51" t="s">
        <v>27</v>
      </c>
      <c r="F28" s="51" t="s">
        <v>7</v>
      </c>
      <c r="G28" s="51" t="s">
        <v>28</v>
      </c>
      <c r="H28" s="53" t="s">
        <v>8</v>
      </c>
      <c r="I28" s="53" t="s">
        <v>9</v>
      </c>
      <c r="J28" s="53" t="s">
        <v>0</v>
      </c>
      <c r="K28" s="53" t="s">
        <v>10</v>
      </c>
      <c r="L28" s="53" t="s">
        <v>11</v>
      </c>
      <c r="M28" s="20"/>
      <c r="N28" s="20"/>
      <c r="O28" s="5"/>
      <c r="Q28" s="12"/>
      <c r="R28" s="12"/>
      <c r="S28" s="12"/>
      <c r="T28" s="12"/>
      <c r="U28" s="12"/>
      <c r="V28" s="12"/>
      <c r="W28" s="12"/>
      <c r="X28" s="12"/>
    </row>
    <row r="29" spans="2:24" ht="21" customHeight="1">
      <c r="B29" s="54" t="s">
        <v>31</v>
      </c>
      <c r="C29" s="54"/>
      <c r="D29" s="34"/>
      <c r="E29" s="34">
        <v>0.4177603720930233</v>
      </c>
      <c r="F29" s="34"/>
      <c r="G29" s="34">
        <v>0.5134027963366555</v>
      </c>
      <c r="H29" s="34">
        <v>0.9352085702956807</v>
      </c>
      <c r="I29" s="65">
        <v>1.8663717387253596</v>
      </c>
      <c r="J29" s="36">
        <f>I29</f>
        <v>1.8663717387253596</v>
      </c>
      <c r="K29" s="36">
        <f>+IF(J29=0,0,L29/J29)</f>
        <v>600.2776064135744</v>
      </c>
      <c r="L29" s="36">
        <v>1120.34116</v>
      </c>
      <c r="M29" s="21"/>
      <c r="N29" s="21"/>
      <c r="O29" s="5"/>
      <c r="Q29" s="12"/>
      <c r="R29" s="12"/>
      <c r="S29" s="12"/>
      <c r="T29" s="12"/>
      <c r="U29" s="12"/>
      <c r="V29" s="12"/>
      <c r="W29" s="12"/>
      <c r="X29" s="12"/>
    </row>
    <row r="30" spans="2:24" s="5" customFormat="1" ht="21" customHeight="1">
      <c r="B30" s="55" t="s">
        <v>24</v>
      </c>
      <c r="C30" s="55"/>
      <c r="D30" s="60">
        <f aca="true" t="shared" si="5" ref="D30:J30">SUM(D29:D29)</f>
        <v>0</v>
      </c>
      <c r="E30" s="60">
        <f t="shared" si="5"/>
        <v>0.4177603720930233</v>
      </c>
      <c r="F30" s="60">
        <f t="shared" si="5"/>
        <v>0</v>
      </c>
      <c r="G30" s="60">
        <f t="shared" si="5"/>
        <v>0.5134027963366555</v>
      </c>
      <c r="H30" s="60">
        <f t="shared" si="5"/>
        <v>0.9352085702956807</v>
      </c>
      <c r="I30" s="60">
        <f t="shared" si="5"/>
        <v>1.8663717387253596</v>
      </c>
      <c r="J30" s="60">
        <f t="shared" si="5"/>
        <v>1.8663717387253596</v>
      </c>
      <c r="K30" s="37">
        <f>+IF(J30=0,0,L30/J30)</f>
        <v>600.2776064135744</v>
      </c>
      <c r="L30" s="37">
        <f>L29</f>
        <v>1120.34116</v>
      </c>
      <c r="M30" s="27"/>
      <c r="N30" s="27"/>
      <c r="Q30" s="6"/>
      <c r="R30" s="6"/>
      <c r="S30" s="6"/>
      <c r="T30" s="6"/>
      <c r="U30" s="6"/>
      <c r="V30" s="6"/>
      <c r="W30" s="6"/>
      <c r="X30" s="6"/>
    </row>
    <row r="31" spans="2:24" ht="21" customHeight="1">
      <c r="B31" s="40"/>
      <c r="C31" s="40"/>
      <c r="D31" s="7"/>
      <c r="E31" s="7"/>
      <c r="F31" s="7"/>
      <c r="G31" s="7"/>
      <c r="H31" s="7"/>
      <c r="I31" s="8"/>
      <c r="J31" s="9"/>
      <c r="K31" s="10"/>
      <c r="L31" s="9"/>
      <c r="M31" s="19"/>
      <c r="N31" s="19"/>
      <c r="O31" s="5"/>
      <c r="Q31" s="12"/>
      <c r="R31" s="12"/>
      <c r="S31" s="12"/>
      <c r="T31" s="12"/>
      <c r="U31" s="12"/>
      <c r="V31" s="12"/>
      <c r="W31" s="12"/>
      <c r="X31" s="12"/>
    </row>
    <row r="32" spans="2:14" s="6" customFormat="1" ht="18.75" customHeight="1">
      <c r="B32" s="41" t="s">
        <v>45</v>
      </c>
      <c r="C32" s="41"/>
      <c r="D32" s="41"/>
      <c r="E32" s="41"/>
      <c r="F32" s="41"/>
      <c r="G32" s="41"/>
      <c r="H32" s="41"/>
      <c r="I32" s="41"/>
      <c r="J32" s="56">
        <f>+J21+J26+J30</f>
        <v>5623.890659023097</v>
      </c>
      <c r="K32" s="56">
        <v>83.61028923723883</v>
      </c>
      <c r="L32" s="56">
        <f>+L21+L26+L30</f>
        <v>432973.17309999996</v>
      </c>
      <c r="M32" s="20"/>
      <c r="N32" s="20"/>
    </row>
    <row r="33" spans="2:24" ht="18.75" customHeight="1">
      <c r="B33" s="40"/>
      <c r="C33" s="40"/>
      <c r="D33" s="7"/>
      <c r="E33" s="7"/>
      <c r="F33" s="7"/>
      <c r="G33" s="7"/>
      <c r="H33" s="7"/>
      <c r="I33" s="7"/>
      <c r="J33" s="10"/>
      <c r="K33" s="10"/>
      <c r="L33" s="10"/>
      <c r="M33" s="18"/>
      <c r="N33" s="18"/>
      <c r="O33" s="5"/>
      <c r="Q33" s="12"/>
      <c r="R33" s="12"/>
      <c r="S33" s="12"/>
      <c r="T33" s="12"/>
      <c r="U33" s="12"/>
      <c r="V33" s="12"/>
      <c r="W33" s="12"/>
      <c r="X33" s="12"/>
    </row>
    <row r="34" spans="2:24" ht="15.75" customHeight="1">
      <c r="B34" s="57" t="s">
        <v>46</v>
      </c>
      <c r="C34" s="57"/>
      <c r="D34" s="57"/>
      <c r="E34" s="57"/>
      <c r="F34" s="57"/>
      <c r="G34" s="57"/>
      <c r="H34" s="57"/>
      <c r="I34" s="57"/>
      <c r="J34" s="58" t="s">
        <v>55</v>
      </c>
      <c r="K34" s="58"/>
      <c r="L34" s="58"/>
      <c r="M34" s="26"/>
      <c r="N34" s="26"/>
      <c r="O34" s="5"/>
      <c r="Q34" s="12"/>
      <c r="R34" s="12"/>
      <c r="S34" s="12"/>
      <c r="T34" s="12"/>
      <c r="U34" s="12"/>
      <c r="V34" s="12"/>
      <c r="W34" s="12"/>
      <c r="X34" s="12"/>
    </row>
    <row r="35" spans="2:24" ht="20.25" customHeight="1">
      <c r="B35" s="57"/>
      <c r="C35" s="57"/>
      <c r="D35" s="57"/>
      <c r="E35" s="57"/>
      <c r="F35" s="57"/>
      <c r="G35" s="57"/>
      <c r="H35" s="57"/>
      <c r="I35" s="57"/>
      <c r="J35" s="59" t="s">
        <v>0</v>
      </c>
      <c r="K35" s="59"/>
      <c r="L35" s="59" t="s">
        <v>11</v>
      </c>
      <c r="M35" s="23"/>
      <c r="N35" s="23"/>
      <c r="O35" s="5"/>
      <c r="Q35" s="12"/>
      <c r="R35" s="12"/>
      <c r="S35" s="12"/>
      <c r="T35" s="12"/>
      <c r="U35" s="12"/>
      <c r="V35" s="12"/>
      <c r="W35" s="12"/>
      <c r="X35" s="12"/>
    </row>
    <row r="36" spans="2:24" ht="15.75">
      <c r="B36" s="57"/>
      <c r="C36" s="57"/>
      <c r="D36" s="57"/>
      <c r="E36" s="57"/>
      <c r="F36" s="57"/>
      <c r="G36" s="57"/>
      <c r="H36" s="57"/>
      <c r="I36" s="57"/>
      <c r="J36" s="59">
        <f>EXPORTACIONES!J33-J32</f>
        <v>3209.341171206029</v>
      </c>
      <c r="K36" s="59"/>
      <c r="L36" s="59">
        <f>+EXPORTACIONES!L33-L32</f>
        <v>-103599.9571</v>
      </c>
      <c r="M36" s="23"/>
      <c r="N36" s="23"/>
      <c r="O36" s="5"/>
      <c r="Q36" s="12"/>
      <c r="R36" s="12"/>
      <c r="S36" s="12"/>
      <c r="T36" s="12"/>
      <c r="U36" s="12"/>
      <c r="V36" s="12"/>
      <c r="W36" s="12"/>
      <c r="X36" s="12"/>
    </row>
    <row r="37" spans="3:14" ht="15">
      <c r="C37" s="16"/>
      <c r="M37" s="30"/>
      <c r="N37" s="30"/>
    </row>
  </sheetData>
  <sheetProtection/>
  <mergeCells count="35"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2:L2"/>
    <mergeCell ref="J34:L34"/>
    <mergeCell ref="B29:C29"/>
    <mergeCell ref="B30:C30"/>
    <mergeCell ref="B31:C31"/>
    <mergeCell ref="B32:I32"/>
    <mergeCell ref="B33:C33"/>
    <mergeCell ref="B34:I36"/>
    <mergeCell ref="B23:C23"/>
    <mergeCell ref="B24:C24"/>
    <mergeCell ref="B11:C11"/>
    <mergeCell ref="B12:C12"/>
    <mergeCell ref="B13:C13"/>
    <mergeCell ref="B14:C14"/>
    <mergeCell ref="B15:C15"/>
    <mergeCell ref="B16:C16"/>
    <mergeCell ref="B10:C10"/>
    <mergeCell ref="B4:C4"/>
    <mergeCell ref="D4:I4"/>
    <mergeCell ref="J4:L4"/>
    <mergeCell ref="B5:C5"/>
    <mergeCell ref="B6:C6"/>
    <mergeCell ref="B7:C7"/>
    <mergeCell ref="B8:C8"/>
    <mergeCell ref="B9:C9"/>
  </mergeCells>
  <printOptions horizontalCentered="1" verticalCentered="1"/>
  <pageMargins left="0.5511811023622047" right="0.7480314960629921" top="0.6299212598425197" bottom="0.6299212598425197" header="0.3937007874015748" footer="0"/>
  <pageSetup horizontalDpi="600" verticalDpi="600" orientation="landscape" paperSize="9" scale="54" r:id="rId1"/>
  <headerFooter alignWithMargins="0">
    <oddFooter>&amp;LInformación actualizada al 06.02.2019
Fuente: ADUANAS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Zárate</cp:lastModifiedBy>
  <cp:lastPrinted>2019-02-08T22:09:33Z</cp:lastPrinted>
  <dcterms:created xsi:type="dcterms:W3CDTF">2017-12-01T21:32:38Z</dcterms:created>
  <dcterms:modified xsi:type="dcterms:W3CDTF">2019-02-08T22:11:42Z</dcterms:modified>
  <cp:category/>
  <cp:version/>
  <cp:contentType/>
  <cp:contentStatus/>
</cp:coreProperties>
</file>